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65521" yWindow="285" windowWidth="14955" windowHeight="7935" tabRatio="733" activeTab="6"/>
  </bookViews>
  <sheets>
    <sheet name="SphereGap" sheetId="1" r:id="rId1"/>
    <sheet name="RodGap" sheetId="2" r:id="rId2"/>
    <sheet name="SparkGap" sheetId="3" r:id="rId3"/>
    <sheet name="SparkGap (2)" sheetId="4" r:id="rId4"/>
    <sheet name="Fit1" sheetId="5" r:id="rId5"/>
    <sheet name="Fit2" sheetId="6" r:id="rId6"/>
    <sheet name="Fit3" sheetId="7" r:id="rId7"/>
  </sheets>
  <definedNames>
    <definedName name="_xlnm.Print_Area" localSheetId="2">'SparkGap'!$A$1:$M$86</definedName>
    <definedName name="_xlnm.Print_Area" localSheetId="3">'SparkGap (2)'!$A$1:$M$59</definedName>
    <definedName name="Ptorr">'SparkGap (2)'!$C$54:$H$54</definedName>
    <definedName name="TABLE" localSheetId="0">'SphereGap'!$A$95:$K$96</definedName>
    <definedName name="TempC">'SparkGap (2)'!$B$55:$B$59</definedName>
  </definedNames>
  <calcPr fullCalcOnLoad="1"/>
</workbook>
</file>

<file path=xl/sharedStrings.xml><?xml version="1.0" encoding="utf-8"?>
<sst xmlns="http://schemas.openxmlformats.org/spreadsheetml/2006/main" count="727" uniqueCount="149">
  <si>
    <t>cm</t>
  </si>
  <si>
    <t>B</t>
  </si>
  <si>
    <t>d</t>
  </si>
  <si>
    <t>kV</t>
  </si>
  <si>
    <t>[cm]</t>
  </si>
  <si>
    <t>A</t>
  </si>
  <si>
    <t>Sphere Gap Breakdown Voltage Tables</t>
  </si>
  <si>
    <t>Sphere gap with one terminal grounded</t>
  </si>
  <si>
    <t> </t>
  </si>
  <si>
    <t>Sphere Diameter (cm)</t>
  </si>
  <si>
    <t>Gap Spacing</t>
  </si>
  <si>
    <t>symmetrical sphere gaps</t>
  </si>
  <si>
    <t>20deg C, 760 torr, either polarity impulse, AC, DC</t>
  </si>
  <si>
    <t>spacings &lt;0.5D Accuracy +/- 3% ; spacings &gt;=0.5D accuracy +/- 5%</t>
  </si>
  <si>
    <t>gap (cm)</t>
  </si>
  <si>
    <t>Copyright 1998, Jim Lux / spherev.htm / 5 May 1998 /</t>
  </si>
  <si>
    <t>Spark Gap Correction Factors </t>
  </si>
  <si>
    <t>Effects of atmospheric conditions</t>
  </si>
  <si>
    <t>V = k* V0</t>
  </si>
  <si>
    <t>where k is a function of the air density d</t>
  </si>
  <si>
    <t>d = p/760 * (293 / (273+T)) where p in Torr and T in degrees C</t>
  </si>
  <si>
    <t>k</t>
  </si>
  <si>
    <t>The voltage increases with humidity varying some 2-3% over a normal atmospheric range of 8-15 g/m3.</t>
  </si>
  <si>
    <t>Irradiation</t>
  </si>
  <si>
    <t xml:space="preserve">Rod Gap Breakdown Voltage Tables </t>
  </si>
  <si>
    <t>More details on Rod Gap procedures and construction</t>
  </si>
  <si>
    <t>The following table values valid for:</t>
  </si>
  <si>
    <t xml:space="preserve">     1.27 cm square rods</t>
  </si>
  <si>
    <t xml:space="preserve">     27 deg C</t>
  </si>
  <si>
    <t xml:space="preserve">     760 torr (1013 mBar)</t>
  </si>
  <si>
    <t xml:space="preserve">     15.5 torr water vapor pressure</t>
  </si>
  <si>
    <t xml:space="preserve">     (11 g/cc water content for impulses).</t>
  </si>
  <si>
    <t xml:space="preserve">     The voltages in the table reflect the breakdown of the rod gap +/- 8%</t>
  </si>
  <si>
    <t xml:space="preserve"> Rod Gap</t>
  </si>
  <si>
    <t>Voltage</t>
  </si>
  <si>
    <t>1/5 uSec</t>
  </si>
  <si>
    <t>1/50 uSec</t>
  </si>
  <si>
    <t xml:space="preserve">  Spacing</t>
  </si>
  <si>
    <t xml:space="preserve"> Pos impulse</t>
  </si>
  <si>
    <t>Neg impulse</t>
  </si>
  <si>
    <t>Pos impulse</t>
  </si>
  <si>
    <t xml:space="preserve"> Neg impulse</t>
  </si>
  <si>
    <t>Humidity Correction</t>
  </si>
  <si>
    <t xml:space="preserve"> H20 Vapor Press. (torr)</t>
  </si>
  <si>
    <t xml:space="preserve"> Correction Factor %</t>
  </si>
  <si>
    <t>Data taken from tables and graphs in Naidu &amp; Kamaraju, High Voltage Engineering.</t>
  </si>
  <si>
    <r>
      <t>Copyright 1998,</t>
    </r>
    <r>
      <rPr>
        <sz val="10"/>
        <color indexed="10"/>
        <rFont val="Arial"/>
        <family val="2"/>
      </rPr>
      <t xml:space="preserve"> Jim Lux </t>
    </r>
    <r>
      <rPr>
        <sz val="10"/>
        <rFont val="Arial"/>
        <family val="0"/>
      </rPr>
      <t>/ rodv.htm / 5 May 1998 / Back to HV Home / Back to home page / Mail to Jim</t>
    </r>
  </si>
  <si>
    <t>SPARK-GAP VOLTAGES</t>
  </si>
  <si>
    <t>Based on results of the American Institute of Electric Engineers</t>
  </si>
  <si>
    <t>Air at 760 mmHg, 25 C</t>
  </si>
  <si>
    <t>Needle</t>
  </si>
  <si>
    <t>Diameter of spherical electrodes, [cm]</t>
  </si>
  <si>
    <t>[kV]</t>
  </si>
  <si>
    <t xml:space="preserve">Length of spark gap </t>
  </si>
  <si>
    <t>CORRECTIONS FOR TEMPERATURE AND PRESSURE</t>
  </si>
  <si>
    <t>Values found in the above table may be corrected for temperature and pressure</t>
  </si>
  <si>
    <t>by multiplying the values given by the appropriate correction factor found below:</t>
  </si>
  <si>
    <t>Temp. [C]</t>
  </si>
  <si>
    <t>Pressure [mmHg]</t>
  </si>
  <si>
    <t xml:space="preserve">The following two tables give the breakdown voltages for a standard sphere gap of the specified sphere size and spacing. </t>
  </si>
  <si>
    <t>sphere gap construction and procedures is available.</t>
  </si>
  <si>
    <t xml:space="preserve">If the gap is illuminated with UV or X-rays, it is more easily ionized. The effect is more pronounced with smaller gaps, a 20% reduction </t>
  </si>
  <si>
    <t xml:space="preserve"> for short gaps of a few cm when irradiated. For this reason, UV irradiation is specified for accurate breakdown voltage</t>
  </si>
  <si>
    <t>The standard accuracy is down voltages for a standard sphere gap of the specified sphere size and spacing. The standard accuracy is ±4%</t>
  </si>
  <si>
    <r>
      <t>A</t>
    </r>
    <r>
      <rPr>
        <sz val="10"/>
        <rFont val="Arial"/>
        <family val="0"/>
      </rPr>
      <t xml:space="preserve"> -&gt; AC, DC, either polarity and full negative standard impulse voltages (one sphere grounded)</t>
    </r>
  </si>
  <si>
    <r>
      <t>B</t>
    </r>
    <r>
      <rPr>
        <sz val="10"/>
        <rFont val="Arial"/>
        <family val="0"/>
      </rPr>
      <t xml:space="preserve"> -&gt; positive polarity standard impulse voltages and impulse voltages with long tails (either polarity)</t>
    </r>
  </si>
  <si>
    <t>Interpolation</t>
  </si>
  <si>
    <t>Fixpoint 1</t>
  </si>
  <si>
    <t>Fixpoint 2</t>
  </si>
  <si>
    <t>Interpolation for needle-points</t>
  </si>
  <si>
    <t>Interpolation for 5cm balls</t>
  </si>
  <si>
    <t>Peak Volt</t>
  </si>
  <si>
    <t>Temp.[C]</t>
  </si>
  <si>
    <t>actual T:</t>
  </si>
  <si>
    <t>actual P</t>
  </si>
  <si>
    <t>interpolated values:</t>
  </si>
  <si>
    <t>table above:</t>
  </si>
  <si>
    <t>Jim Lux's original tried to fit in formulas,</t>
  </si>
  <si>
    <r>
      <t xml:space="preserve">V = k* V0  &lt;--- </t>
    </r>
    <r>
      <rPr>
        <sz val="10"/>
        <rFont val="Arial"/>
        <family val="2"/>
      </rPr>
      <t>voltage correction</t>
    </r>
  </si>
  <si>
    <t xml:space="preserve"> where p in Torr and T in degrees C</t>
  </si>
  <si>
    <t>d = p/760 * (293 / (273+T))</t>
  </si>
  <si>
    <t>k = 0.0937 + 0.90303 * d</t>
  </si>
  <si>
    <r>
      <t xml:space="preserve">as follows (see </t>
    </r>
    <r>
      <rPr>
        <sz val="10"/>
        <color indexed="10"/>
        <rFont val="Arial"/>
        <family val="2"/>
      </rPr>
      <t>SphereGap sheet!</t>
    </r>
    <r>
      <rPr>
        <sz val="10"/>
        <rFont val="Arial"/>
        <family val="0"/>
      </rPr>
      <t>):</t>
    </r>
  </si>
  <si>
    <t xml:space="preserve">This value of k had to be corrected by </t>
  </si>
  <si>
    <t>approximate the original needle point table</t>
  </si>
  <si>
    <r>
      <t>The voltage increases with</t>
    </r>
    <r>
      <rPr>
        <b/>
        <sz val="10"/>
        <rFont val="Arial"/>
        <family val="2"/>
      </rPr>
      <t xml:space="preserve"> humidity </t>
    </r>
    <r>
      <rPr>
        <sz val="10"/>
        <rFont val="Arial"/>
        <family val="2"/>
      </rPr>
      <t>varying some 2-3% over a normal atmospheric range of 8-15 g/m3.</t>
    </r>
  </si>
  <si>
    <r>
      <t>k_needle = k * 1.02</t>
    </r>
    <r>
      <rPr>
        <sz val="10"/>
        <rFont val="Arial"/>
        <family val="0"/>
      </rPr>
      <t xml:space="preserve"> ,in order to</t>
    </r>
  </si>
  <si>
    <t>k_needle = 1.02*(0.0937+((Ptorr/760)*(293/(273+TempC)))*0.90303)</t>
  </si>
  <si>
    <t>CORRECTIONS FOR TEMPERATURE AND PRESSURE (k_needle)</t>
  </si>
  <si>
    <t>The formulas can be compressed in one, which was used in my new needle-point table above,</t>
  </si>
  <si>
    <t>which, however minor, I feel, might give smoother and more logical values, than the original table.</t>
  </si>
  <si>
    <t>The little k vs. d table below was fitted to:</t>
  </si>
  <si>
    <t>Original poster: "Jim Lux by way of Terry Fritz &lt;twftesla@qwest.net&gt;"</t>
  </si>
  <si>
    <t>&lt;jimlux@earthlink.net&gt;</t>
  </si>
  <si>
    <t>The Handbook of Chemistry and Physics (some editions, anyway) has a needle</t>
  </si>
  <si>
    <t>gap table*. The needles are #00 sewing needles, by the way. The needles need</t>
  </si>
  <si>
    <t>to be sharp, and a fair ways (say 10 times the spacing) from any metal</t>
  </si>
  <si>
    <t>object.</t>
  </si>
  <si>
    <t>5kV    0.42 cm</t>
  </si>
  <si>
    <t>10kV     0.85 cm</t>
  </si>
  <si>
    <t>15kV    1.30 cm</t>
  </si>
  <si>
    <t>20kV    1.75 cm</t>
  </si>
  <si>
    <t>25 kV    2.20 cm</t>
  </si>
  <si>
    <t>You'll note it's not linear, and giving the distances to two places is</t>
  </si>
  <si>
    <t>somewhat spurious, because I'd be surprised if the accuracy of this is 10%.</t>
  </si>
  <si>
    <t>Note, use the peak of the AC voltage! i.e. 11kV RMS = 1.414*11 or 15 kV</t>
  </si>
  <si>
    <t>peak.</t>
  </si>
  <si>
    <t>Small sphere are easy to come by... look for solid brass drawer pulls.</t>
  </si>
  <si>
    <t>Perfect spheres aren't necessary, just get close.</t>
  </si>
  <si>
    <t>*This table is at:</t>
  </si>
  <si>
    <t>http://hot-streamer.com/TeslaCoils/Misc/SGapVolt.jpg</t>
  </si>
  <si>
    <t>C:\TCWIN4\CLIPBRD.WK1</t>
  </si>
  <si>
    <t>y=a+bx^(0.5)+cx+dx^(1.5)+ex^2+fx^(2.5)+gx^3</t>
  </si>
  <si>
    <t>Parameters</t>
  </si>
  <si>
    <t>Values</t>
  </si>
  <si>
    <t>Std Error</t>
  </si>
  <si>
    <t>T Value</t>
  </si>
  <si>
    <t>95% Conf Lim</t>
  </si>
  <si>
    <t>Eqn</t>
  </si>
  <si>
    <t>a</t>
  </si>
  <si>
    <t>Eqn #</t>
  </si>
  <si>
    <t>b</t>
  </si>
  <si>
    <t>r2</t>
  </si>
  <si>
    <t>c</t>
  </si>
  <si>
    <t>DF Adj r2</t>
  </si>
  <si>
    <t>Fit Std Err</t>
  </si>
  <si>
    <t>e</t>
  </si>
  <si>
    <t>F-stat</t>
  </si>
  <si>
    <t>f</t>
  </si>
  <si>
    <t>Date</t>
  </si>
  <si>
    <t>Oct 13, 2004</t>
  </si>
  <si>
    <t>g</t>
  </si>
  <si>
    <t>Time</t>
  </si>
  <si>
    <t>4:11:59 AM</t>
  </si>
  <si>
    <t>abs %</t>
  </si>
  <si>
    <t>Diff</t>
  </si>
  <si>
    <t>y=(a+cx+ex^2+gx^3+ix^4+kx^5)/(1+bx+dx^2+fx^3+hx^4+jx^5) [NL]</t>
  </si>
  <si>
    <t>5:16:39 AM</t>
  </si>
  <si>
    <t>h</t>
  </si>
  <si>
    <t>i</t>
  </si>
  <si>
    <t>j</t>
  </si>
  <si>
    <t>alte Diff</t>
  </si>
  <si>
    <t>Max.%</t>
  </si>
  <si>
    <t>Min.%</t>
  </si>
  <si>
    <t>Avg.%</t>
  </si>
  <si>
    <t>5:37:34 AM</t>
  </si>
  <si>
    <t>Fit1</t>
  </si>
  <si>
    <t>Fit3</t>
  </si>
  <si>
    <t>Fit2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</si>
</sst>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&quot;Fr.&quot;_);\(#,##0&quot;Fr.&quot;\)"/>
    <numFmt numFmtId="165" formatCode="#,##0&quot;Fr.&quot;_);[Red]\(#,##0&quot;Fr.&quot;\)"/>
    <numFmt numFmtId="166" formatCode="#,##0.00&quot;Fr.&quot;_);\(#,##0.00&quot;Fr.&quot;\)"/>
    <numFmt numFmtId="167" formatCode="#,##0.00&quot;Fr.&quot;_);[Red]\(#,##0.00&quot;Fr.&quot;\)"/>
    <numFmt numFmtId="168" formatCode="_ * #,##0_)&quot;Fr.&quot;_ ;_ * \(#,##0\)&quot;Fr.&quot;_ ;_ * &quot;-&quot;_)&quot;Fr.&quot;_ ;_ @_ "/>
    <numFmt numFmtId="169" formatCode="_ * #,##0_)_F_r_._ ;_ * \(#,##0\)_F_r_._ ;_ * &quot;-&quot;_)_F_r_._ ;_ @_ "/>
    <numFmt numFmtId="170" formatCode="_ * #,##0.00_)&quot;Fr.&quot;_ ;_ * \(#,##0.00\)&quot;Fr.&quot;_ ;_ * &quot;-&quot;??_)&quot;Fr.&quot;_ ;_ @_ "/>
    <numFmt numFmtId="171" formatCode="_ * #,##0.00_)_F_r_._ ;_ * \(#,##0.00\)_F_r_._ ;_ * &quot;-&quot;??_)_F_r_.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.00"/>
    <numFmt numFmtId="182" formatCode=".0000"/>
    <numFmt numFmtId="183" formatCode="#,##0.00000000"/>
    <numFmt numFmtId="184" formatCode="#,##0.0000000"/>
    <numFmt numFmtId="185" formatCode="#,##0.00000"/>
    <numFmt numFmtId="186" formatCode="0.000"/>
    <numFmt numFmtId="187" formatCode=".000"/>
    <numFmt numFmtId="188" formatCode="0.0000"/>
    <numFmt numFmtId="189" formatCode="0.00000"/>
    <numFmt numFmtId="190" formatCode="&quot;SFr.&quot;\ #,##0.00"/>
    <numFmt numFmtId="191" formatCode="0.00000000000000"/>
    <numFmt numFmtId="192" formatCode="0.0000000000000"/>
    <numFmt numFmtId="193" formatCode="0.0000E+0"/>
    <numFmt numFmtId="194" formatCode="0.0000%"/>
    <numFmt numFmtId="195" formatCode="0.0%"/>
    <numFmt numFmtId="196" formatCode="d/mm/yy"/>
    <numFmt numFmtId="197" formatCode="d/m/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7"/>
      <name val="Arial"/>
      <family val="0"/>
    </font>
    <font>
      <sz val="17"/>
      <name val="Arial"/>
      <family val="0"/>
    </font>
    <font>
      <b/>
      <sz val="15.25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sz val="8"/>
      <name val="Arial"/>
      <family val="2"/>
    </font>
    <font>
      <vertAlign val="superscript"/>
      <sz val="10"/>
      <name val="Arial"/>
      <family val="0"/>
    </font>
    <font>
      <vertAlign val="superscript"/>
      <sz val="10"/>
      <color indexed="10"/>
      <name val="Arial"/>
      <family val="2"/>
    </font>
    <font>
      <sz val="8.5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b/>
      <u val="single"/>
      <sz val="10"/>
      <name val="Arial"/>
      <family val="2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1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wrapText="1"/>
    </xf>
    <xf numFmtId="0" fontId="1" fillId="0" borderId="20" xfId="0" applyFont="1" applyBorder="1" applyAlignment="1">
      <alignment horizontal="centerContinuous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9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 quotePrefix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 applyProtection="1">
      <alignment/>
      <protection locked="0"/>
    </xf>
    <xf numFmtId="2" fontId="0" fillId="2" borderId="0" xfId="0" applyNumberFormat="1" applyFill="1" applyAlignment="1">
      <alignment/>
    </xf>
    <xf numFmtId="0" fontId="0" fillId="0" borderId="27" xfId="0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 quotePrefix="1">
      <alignment horizontal="left"/>
    </xf>
    <xf numFmtId="0" fontId="1" fillId="0" borderId="2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4" borderId="31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1" fillId="0" borderId="0" xfId="0" applyFont="1" applyBorder="1" applyAlignment="1" quotePrefix="1">
      <alignment horizontal="left"/>
    </xf>
    <xf numFmtId="0" fontId="1" fillId="0" borderId="35" xfId="0" applyFont="1" applyBorder="1" applyAlignment="1">
      <alignment horizontal="left"/>
    </xf>
    <xf numFmtId="0" fontId="0" fillId="0" borderId="35" xfId="0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38" xfId="0" applyBorder="1" applyAlignment="1">
      <alignment/>
    </xf>
    <xf numFmtId="2" fontId="0" fillId="4" borderId="39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188" fontId="0" fillId="0" borderId="43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2" xfId="0" applyBorder="1" applyAlignment="1" quotePrefix="1">
      <alignment horizontal="center"/>
    </xf>
    <xf numFmtId="188" fontId="0" fillId="0" borderId="37" xfId="0" applyNumberFormat="1" applyBorder="1" applyAlignment="1">
      <alignment horizontal="center"/>
    </xf>
    <xf numFmtId="188" fontId="0" fillId="0" borderId="2" xfId="0" applyNumberFormat="1" applyBorder="1" applyAlignment="1">
      <alignment horizontal="center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/>
    </xf>
    <xf numFmtId="0" fontId="0" fillId="0" borderId="11" xfId="0" applyBorder="1" applyAlignment="1">
      <alignment horizontal="centerContinuous"/>
    </xf>
    <xf numFmtId="188" fontId="0" fillId="0" borderId="26" xfId="0" applyNumberFormat="1" applyBorder="1" applyAlignment="1">
      <alignment horizontal="center"/>
    </xf>
    <xf numFmtId="186" fontId="0" fillId="0" borderId="26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SphereGap!$A$96</c:f>
              <c:strCache>
                <c:ptCount val="1"/>
                <c:pt idx="0">
                  <c:v>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25400">
                  <a:solidFill/>
                </a:ln>
              </c:spPr>
            </c:trendlineLbl>
          </c:trendline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solidFill>
                  <a:srgbClr val="FFFFFF"/>
                </a:solidFill>
                <a:ln w="25400">
                  <a:solidFill/>
                </a:ln>
              </c:spPr>
            </c:trendlineLbl>
          </c:trendline>
          <c:xVal>
            <c:numRef>
              <c:f>SphereGap!$B$95:$K$95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SphereGap!$B$96:$K$96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9139262"/>
        <c:axId val="60926767"/>
      </c:scatterChart>
      <c:valAx>
        <c:axId val="29139262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6767"/>
        <c:crosses val="autoZero"/>
        <c:crossBetween val="midCat"/>
        <c:dispUnits/>
      </c:valAx>
      <c:valAx>
        <c:axId val="60926767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39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Rod Gap Breakdown Voltages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676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RodGap!$B$15:$B$17</c:f>
              <c:strCache>
                <c:ptCount val="1"/>
                <c:pt idx="0">
                  <c:v>Voltage kV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RodGap!$A$18:$A$33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RodGap!$B$18:$B$33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RodGap!$C$15:$C$17</c:f>
              <c:strCache>
                <c:ptCount val="1"/>
                <c:pt idx="0">
                  <c:v>1/5 uSec  Pos impulse kV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RodGap!$A$18:$A$33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RodGap!$C$18:$C$33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RodGap!$D$15:$D$17</c:f>
              <c:strCache>
                <c:ptCount val="1"/>
                <c:pt idx="0">
                  <c:v>1/5 uSec Neg impulse kV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3"/>
            <c:spPr>
              <a:ln w="12700">
                <a:solidFill>
                  <a:srgbClr val="FFFF00"/>
                </a:solidFill>
              </a:ln>
            </c:spPr>
            <c:marker>
              <c:symbol val="auto"/>
            </c:marker>
          </c:dPt>
          <c:xVal>
            <c:numRef>
              <c:f>RodGap!$A$18:$A$33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RodGap!$D$18:$D$33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RodGap!$E$15:$E$17</c:f>
              <c:strCache>
                <c:ptCount val="1"/>
                <c:pt idx="0">
                  <c:v>1/50 uSec Pos impulse kV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RodGap!$A$18:$A$33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RodGap!$E$18:$E$33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RodGap!$F$15:$F$17</c:f>
              <c:strCache>
                <c:ptCount val="1"/>
                <c:pt idx="0">
                  <c:v>1/50 uSec  Neg impulse kV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RodGap!$A$18:$A$33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RodGap!$F$18:$F$33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11469992"/>
        <c:axId val="36121065"/>
      </c:scatterChart>
      <c:valAx>
        <c:axId val="114699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Rod Gap Spacing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21065"/>
        <c:crosses val="autoZero"/>
        <c:crossBetween val="midCat"/>
        <c:dispUnits/>
        <c:majorUnit val="10"/>
        <c:minorUnit val="5"/>
      </c:valAx>
      <c:valAx>
        <c:axId val="36121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 [kV]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69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18175"/>
          <c:w val="0.229"/>
          <c:h val="0.37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Spark-Gap Voltages 
(needle-points and balls)</a:t>
            </a:r>
          </a:p>
        </c:rich>
      </c:tx>
      <c:layout>
        <c:manualLayout>
          <c:xMode val="factor"/>
          <c:yMode val="factor"/>
          <c:x val="-0.00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155"/>
          <c:w val="0.83675"/>
          <c:h val="0.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SparkGap!$B$5:$B$7</c:f>
              <c:strCache>
                <c:ptCount val="1"/>
                <c:pt idx="0">
                  <c:v>Needle [cm]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SparkGap!$A$8:$A$85</c:f>
              <c:numCache/>
            </c:numRef>
          </c:xVal>
          <c:yVal>
            <c:numRef>
              <c:f>SparkGap!$B$8:$B$85</c:f>
              <c:numCache/>
            </c:numRef>
          </c:yVal>
          <c:smooth val="0"/>
        </c:ser>
        <c:ser>
          <c:idx val="1"/>
          <c:order val="1"/>
          <c:tx>
            <c:strRef>
              <c:f>SparkGap!$C$5:$C$7</c:f>
              <c:strCache>
                <c:ptCount val="1"/>
                <c:pt idx="0">
                  <c:v>2.5 [cm]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SparkGap!$A$8:$A$85</c:f>
              <c:numCache/>
            </c:numRef>
          </c:xVal>
          <c:yVal>
            <c:numRef>
              <c:f>SparkGap!$C$8:$C$85</c:f>
              <c:numCache/>
            </c:numRef>
          </c:yVal>
          <c:smooth val="0"/>
        </c:ser>
        <c:ser>
          <c:idx val="2"/>
          <c:order val="2"/>
          <c:tx>
            <c:strRef>
              <c:f>SparkGap!$D$5:$D$7</c:f>
              <c:strCache>
                <c:ptCount val="1"/>
                <c:pt idx="0">
                  <c:v>5 [cm]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SparkGap!$A$8:$A$85</c:f>
              <c:numCache/>
            </c:numRef>
          </c:xVal>
          <c:yVal>
            <c:numRef>
              <c:f>SparkGap!$D$8:$D$85</c:f>
              <c:numCache/>
            </c:numRef>
          </c:yVal>
          <c:smooth val="0"/>
        </c:ser>
        <c:ser>
          <c:idx val="3"/>
          <c:order val="3"/>
          <c:tx>
            <c:strRef>
              <c:f>SparkGap!$E$5:$E$7</c:f>
              <c:strCache>
                <c:ptCount val="1"/>
                <c:pt idx="0">
                  <c:v>10 [cm]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SparkGap!$A$8:$A$85</c:f>
              <c:numCache/>
            </c:numRef>
          </c:xVal>
          <c:yVal>
            <c:numRef>
              <c:f>SparkGap!$E$8:$E$85</c:f>
              <c:numCache/>
            </c:numRef>
          </c:yVal>
          <c:smooth val="0"/>
        </c:ser>
        <c:ser>
          <c:idx val="4"/>
          <c:order val="4"/>
          <c:tx>
            <c:strRef>
              <c:f>SparkGap!$F$5:$F$7</c:f>
              <c:strCache>
                <c:ptCount val="1"/>
                <c:pt idx="0">
                  <c:v>25 [cm]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SparkGap!$A$8:$A$85</c:f>
              <c:numCache/>
            </c:numRef>
          </c:xVal>
          <c:yVal>
            <c:numRef>
              <c:f>SparkGap!$F$8:$F$85</c:f>
              <c:numCache/>
            </c:numRef>
          </c:yVal>
          <c:smooth val="0"/>
        </c:ser>
        <c:axId val="56654130"/>
        <c:axId val="40125123"/>
      </c:scatterChart>
      <c:valAx>
        <c:axId val="56654130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Peak voltage [kV]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125123"/>
        <c:crosses val="autoZero"/>
        <c:crossBetween val="midCat"/>
        <c:dispUnits/>
        <c:majorUnit val="20"/>
        <c:minorUnit val="10"/>
      </c:valAx>
      <c:valAx>
        <c:axId val="4012512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Gap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541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6"/>
          <c:y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Corrections for T and 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SparkGap!$B$91</c:f>
              <c:strCache>
                <c:ptCount val="1"/>
                <c:pt idx="0">
                  <c:v>720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SparkGap!$A$92:$A$95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SparkGap!$B$92:$B$95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SparkGap!$C$91</c:f>
              <c:strCache>
                <c:ptCount val="1"/>
                <c:pt idx="0">
                  <c:v>740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SparkGap!$A$92:$A$95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SparkGap!$C$92:$C$95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SparkGap!$D$91</c:f>
              <c:strCache>
                <c:ptCount val="1"/>
                <c:pt idx="0">
                  <c:v>760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SparkGap!$A$92:$A$95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SparkGap!$D$92:$D$95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SparkGap!$E$91</c:f>
              <c:strCache>
                <c:ptCount val="1"/>
                <c:pt idx="0">
                  <c:v>780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SparkGap!$A$92:$A$95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SparkGap!$E$92:$E$95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5581788"/>
        <c:axId val="28909501"/>
      </c:scatterChart>
      <c:valAx>
        <c:axId val="25581788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9501"/>
        <c:crosses val="autoZero"/>
        <c:crossBetween val="midCat"/>
        <c:dispUnits/>
        <c:majorUnit val="5"/>
      </c:valAx>
      <c:valAx>
        <c:axId val="28909501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1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P[torr] and T[C] correction factor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'SparkGap (2)'!$C$54</c:f>
              <c:strCache>
                <c:ptCount val="1"/>
                <c:pt idx="0">
                  <c:v>720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'SparkGap (2)'!$B$55:$B$58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'SparkGap (2)'!$C$55:$C$58</c:f>
              <c:numCache>
                <c:ptCount val="4"/>
                <c:pt idx="0">
                  <c:v>1.0321137772122613</c:v>
                </c:pt>
                <c:pt idx="1">
                  <c:v>0.9990204988655383</c:v>
                </c:pt>
                <c:pt idx="2">
                  <c:v>0.968186147368421</c:v>
                </c:pt>
                <c:pt idx="3">
                  <c:v>0.9393870665971861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'SparkGap (2)'!$D$54</c:f>
              <c:strCache>
                <c:ptCount val="1"/>
                <c:pt idx="0">
                  <c:v>740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'SparkGap (2)'!$B$55:$B$58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'SparkGap (2)'!$D$55:$D$58</c:f>
              <c:numCache>
                <c:ptCount val="4"/>
                <c:pt idx="0">
                  <c:v>1.0581287710237133</c:v>
                </c:pt>
                <c:pt idx="1">
                  <c:v>1.0241162349451367</c:v>
                </c:pt>
                <c:pt idx="2">
                  <c:v>0.9924253736842106</c:v>
                </c:pt>
                <c:pt idx="3">
                  <c:v>0.962826318447108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'SparkGap (2)'!$E$54</c:f>
              <c:strCache>
                <c:ptCount val="1"/>
                <c:pt idx="0">
                  <c:v>760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'SparkGap (2)'!$B$55:$B$58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'SparkGap (2)'!$E$55:$E$58</c:f>
              <c:numCache>
                <c:ptCount val="4"/>
                <c:pt idx="0">
                  <c:v>1.0841437648351648</c:v>
                </c:pt>
                <c:pt idx="1">
                  <c:v>1.049211971024735</c:v>
                </c:pt>
                <c:pt idx="2">
                  <c:v>1.0166646</c:v>
                </c:pt>
                <c:pt idx="3">
                  <c:v>0.9862655702970298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'SparkGap (2)'!$F$54</c:f>
              <c:strCache>
                <c:ptCount val="1"/>
                <c:pt idx="0">
                  <c:v>780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'SparkGap (2)'!$B$55:$B$58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'SparkGap (2)'!$F$55:$F$58</c:f>
              <c:numCache>
                <c:ptCount val="4"/>
                <c:pt idx="0">
                  <c:v>1.1101587586466164</c:v>
                </c:pt>
                <c:pt idx="1">
                  <c:v>1.0743077071043334</c:v>
                </c:pt>
                <c:pt idx="2">
                  <c:v>1.0409038263157895</c:v>
                </c:pt>
                <c:pt idx="3">
                  <c:v>1.0097048221469516</c:v>
                </c:pt>
              </c:numCache>
            </c:numRef>
          </c:yVal>
          <c:smooth val="0"/>
        </c:ser>
        <c:axId val="58858918"/>
        <c:axId val="59968215"/>
      </c:scatterChart>
      <c:valAx>
        <c:axId val="5885891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968215"/>
        <c:crosses val="autoZero"/>
        <c:crossBetween val="midCat"/>
        <c:dispUnits/>
      </c:valAx>
      <c:valAx>
        <c:axId val="59968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corr.fact. k_needle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858918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77</xdr:row>
      <xdr:rowOff>28575</xdr:rowOff>
    </xdr:from>
    <xdr:to>
      <xdr:col>14</xdr:col>
      <xdr:colOff>247650</xdr:colOff>
      <xdr:row>93</xdr:row>
      <xdr:rowOff>123825</xdr:rowOff>
    </xdr:to>
    <xdr:graphicFrame>
      <xdr:nvGraphicFramePr>
        <xdr:cNvPr id="1" name="Chart 1"/>
        <xdr:cNvGraphicFramePr/>
      </xdr:nvGraphicFramePr>
      <xdr:xfrm>
        <a:off x="4286250" y="12830175"/>
        <a:ext cx="44958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6</xdr:row>
      <xdr:rowOff>95250</xdr:rowOff>
    </xdr:from>
    <xdr:to>
      <xdr:col>13</xdr:col>
      <xdr:colOff>647700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4686300" y="1162050"/>
        <a:ext cx="5867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0</xdr:rowOff>
    </xdr:from>
    <xdr:to>
      <xdr:col>12</xdr:col>
      <xdr:colOff>657225</xdr:colOff>
      <xdr:row>85</xdr:row>
      <xdr:rowOff>9525</xdr:rowOff>
    </xdr:to>
    <xdr:graphicFrame>
      <xdr:nvGraphicFramePr>
        <xdr:cNvPr id="1" name="Chart 2"/>
        <xdr:cNvGraphicFramePr/>
      </xdr:nvGraphicFramePr>
      <xdr:xfrm>
        <a:off x="4095750" y="342900"/>
        <a:ext cx="4619625" cy="1363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95</xdr:row>
      <xdr:rowOff>85725</xdr:rowOff>
    </xdr:from>
    <xdr:to>
      <xdr:col>7</xdr:col>
      <xdr:colOff>438150</xdr:colOff>
      <xdr:row>115</xdr:row>
      <xdr:rowOff>38100</xdr:rowOff>
    </xdr:to>
    <xdr:graphicFrame>
      <xdr:nvGraphicFramePr>
        <xdr:cNvPr id="2" name="Chart 4"/>
        <xdr:cNvGraphicFramePr/>
      </xdr:nvGraphicFramePr>
      <xdr:xfrm>
        <a:off x="28575" y="15859125"/>
        <a:ext cx="46577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61</xdr:row>
      <xdr:rowOff>19050</xdr:rowOff>
    </xdr:from>
    <xdr:to>
      <xdr:col>12</xdr:col>
      <xdr:colOff>571500</xdr:colOff>
      <xdr:row>77</xdr:row>
      <xdr:rowOff>133350</xdr:rowOff>
    </xdr:to>
    <xdr:graphicFrame>
      <xdr:nvGraphicFramePr>
        <xdr:cNvPr id="1" name="Chart 3"/>
        <xdr:cNvGraphicFramePr/>
      </xdr:nvGraphicFramePr>
      <xdr:xfrm>
        <a:off x="3133725" y="10134600"/>
        <a:ext cx="4210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Q102"/>
  <sheetViews>
    <sheetView workbookViewId="0" topLeftCell="A1">
      <selection activeCell="M99" sqref="M99"/>
    </sheetView>
  </sheetViews>
  <sheetFormatPr defaultColWidth="9.140625" defaultRowHeight="12.75"/>
  <sheetData>
    <row r="1" ht="20.25" customHeight="1">
      <c r="A1" s="45" t="s">
        <v>6</v>
      </c>
    </row>
    <row r="3" ht="12.75">
      <c r="A3" s="46" t="s">
        <v>59</v>
      </c>
    </row>
    <row r="4" ht="12.75">
      <c r="A4" s="46" t="s">
        <v>63</v>
      </c>
    </row>
    <row r="5" ht="12.75" customHeight="1">
      <c r="A5" t="s">
        <v>60</v>
      </c>
    </row>
    <row r="6" ht="12.75" customHeight="1">
      <c r="A6" s="46"/>
    </row>
    <row r="8" ht="15.75" customHeight="1">
      <c r="A8" s="31" t="s">
        <v>7</v>
      </c>
    </row>
    <row r="10" ht="12.75" customHeight="1">
      <c r="A10" s="51" t="s">
        <v>64</v>
      </c>
    </row>
    <row r="11" ht="12.75" customHeight="1">
      <c r="A11" s="51" t="s">
        <v>65</v>
      </c>
    </row>
    <row r="14" ht="12.75" customHeight="1">
      <c r="A14" s="30"/>
    </row>
    <row r="15" spans="1:17" ht="12.75" customHeight="1">
      <c r="A15" s="33" t="s">
        <v>8</v>
      </c>
      <c r="B15" s="110" t="s">
        <v>9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</row>
    <row r="16" spans="1:17" s="68" customFormat="1" ht="25.5">
      <c r="A16" s="69" t="s">
        <v>10</v>
      </c>
      <c r="B16" s="110">
        <v>5</v>
      </c>
      <c r="C16" s="112"/>
      <c r="D16" s="110">
        <v>10</v>
      </c>
      <c r="E16" s="112"/>
      <c r="F16" s="110">
        <v>15</v>
      </c>
      <c r="G16" s="112"/>
      <c r="H16" s="110">
        <v>25</v>
      </c>
      <c r="I16" s="112"/>
      <c r="J16" s="110">
        <v>50</v>
      </c>
      <c r="K16" s="112"/>
      <c r="L16" s="110">
        <v>100</v>
      </c>
      <c r="M16" s="112"/>
      <c r="N16" s="110">
        <v>150</v>
      </c>
      <c r="O16" s="112"/>
      <c r="P16" s="110">
        <v>200</v>
      </c>
      <c r="Q16" s="112"/>
    </row>
    <row r="17" spans="1:17" ht="12.75">
      <c r="A17" s="70" t="s">
        <v>0</v>
      </c>
      <c r="B17" s="42" t="s">
        <v>5</v>
      </c>
      <c r="C17" s="42" t="s">
        <v>1</v>
      </c>
      <c r="D17" s="42" t="s">
        <v>5</v>
      </c>
      <c r="E17" s="42" t="s">
        <v>1</v>
      </c>
      <c r="F17" s="42" t="s">
        <v>5</v>
      </c>
      <c r="G17" s="42" t="s">
        <v>1</v>
      </c>
      <c r="H17" s="42" t="s">
        <v>5</v>
      </c>
      <c r="I17" s="42" t="s">
        <v>1</v>
      </c>
      <c r="J17" s="42" t="s">
        <v>5</v>
      </c>
      <c r="K17" s="42" t="s">
        <v>1</v>
      </c>
      <c r="L17" s="42" t="s">
        <v>5</v>
      </c>
      <c r="M17" s="42" t="s">
        <v>1</v>
      </c>
      <c r="N17" s="42" t="s">
        <v>5</v>
      </c>
      <c r="O17" s="42" t="s">
        <v>1</v>
      </c>
      <c r="P17" s="42" t="s">
        <v>5</v>
      </c>
      <c r="Q17" s="42" t="s">
        <v>1</v>
      </c>
    </row>
    <row r="18" spans="1:17" ht="12.75">
      <c r="A18" s="67">
        <v>0.5</v>
      </c>
      <c r="B18" s="43">
        <v>17.4</v>
      </c>
      <c r="C18" s="43">
        <v>17.4</v>
      </c>
      <c r="D18" s="43">
        <v>16.9</v>
      </c>
      <c r="E18" s="43">
        <v>16.8</v>
      </c>
      <c r="F18" s="43">
        <v>16.9</v>
      </c>
      <c r="G18" s="43">
        <v>16.9</v>
      </c>
      <c r="H18" s="43" t="s">
        <v>8</v>
      </c>
      <c r="I18" s="43" t="s">
        <v>8</v>
      </c>
      <c r="J18" s="43" t="s">
        <v>8</v>
      </c>
      <c r="K18" s="43" t="s">
        <v>8</v>
      </c>
      <c r="L18" s="43" t="s">
        <v>8</v>
      </c>
      <c r="M18" s="43" t="s">
        <v>8</v>
      </c>
      <c r="N18" s="43" t="s">
        <v>8</v>
      </c>
      <c r="O18" s="43" t="s">
        <v>8</v>
      </c>
      <c r="P18" s="43" t="s">
        <v>8</v>
      </c>
      <c r="Q18" s="43" t="s">
        <v>8</v>
      </c>
    </row>
    <row r="19" spans="1:17" ht="12.75">
      <c r="A19" s="67">
        <v>1</v>
      </c>
      <c r="B19" s="43">
        <v>32</v>
      </c>
      <c r="C19" s="43">
        <v>32</v>
      </c>
      <c r="D19" s="43">
        <v>31.7</v>
      </c>
      <c r="E19" s="43">
        <v>31.7</v>
      </c>
      <c r="F19" s="43">
        <v>31.4</v>
      </c>
      <c r="G19" s="43">
        <v>31.4</v>
      </c>
      <c r="H19" s="43">
        <v>31.2</v>
      </c>
      <c r="I19" s="43">
        <v>31.4</v>
      </c>
      <c r="J19" s="43" t="s">
        <v>8</v>
      </c>
      <c r="K19" s="43" t="s">
        <v>8</v>
      </c>
      <c r="L19" s="43" t="s">
        <v>8</v>
      </c>
      <c r="M19" s="43" t="s">
        <v>8</v>
      </c>
      <c r="N19" s="43" t="s">
        <v>8</v>
      </c>
      <c r="O19" s="43" t="s">
        <v>8</v>
      </c>
      <c r="P19" s="43" t="s">
        <v>8</v>
      </c>
      <c r="Q19" s="43" t="s">
        <v>8</v>
      </c>
    </row>
    <row r="20" spans="1:17" ht="12.75">
      <c r="A20" s="67">
        <v>1.5</v>
      </c>
      <c r="B20" s="43">
        <v>44.7</v>
      </c>
      <c r="C20" s="43">
        <v>45.5</v>
      </c>
      <c r="D20" s="43">
        <v>44.7</v>
      </c>
      <c r="E20" s="43">
        <v>45.1</v>
      </c>
      <c r="F20" s="43">
        <v>44.7</v>
      </c>
      <c r="G20" s="43">
        <v>45.1</v>
      </c>
      <c r="H20" s="43">
        <v>44.7</v>
      </c>
      <c r="I20" s="43">
        <v>44.7</v>
      </c>
      <c r="J20" s="43" t="s">
        <v>8</v>
      </c>
      <c r="K20" s="43" t="s">
        <v>8</v>
      </c>
      <c r="L20" s="43" t="s">
        <v>8</v>
      </c>
      <c r="M20" s="43" t="s">
        <v>8</v>
      </c>
      <c r="N20" s="43" t="s">
        <v>8</v>
      </c>
      <c r="O20" s="43" t="s">
        <v>8</v>
      </c>
      <c r="P20" s="43" t="s">
        <v>8</v>
      </c>
      <c r="Q20" s="43" t="s">
        <v>8</v>
      </c>
    </row>
    <row r="21" spans="1:17" ht="12.75">
      <c r="A21" s="67">
        <v>2</v>
      </c>
      <c r="B21" s="43">
        <v>57.5</v>
      </c>
      <c r="C21" s="43">
        <v>58</v>
      </c>
      <c r="D21" s="43">
        <v>58</v>
      </c>
      <c r="E21" s="43">
        <v>58</v>
      </c>
      <c r="F21" s="43">
        <v>58</v>
      </c>
      <c r="G21" s="43">
        <v>58</v>
      </c>
      <c r="H21" s="43">
        <v>58</v>
      </c>
      <c r="I21" s="43">
        <v>58</v>
      </c>
      <c r="J21" s="43" t="s">
        <v>8</v>
      </c>
      <c r="K21" s="43" t="s">
        <v>8</v>
      </c>
      <c r="L21" s="43" t="s">
        <v>8</v>
      </c>
      <c r="M21" s="43" t="s">
        <v>8</v>
      </c>
      <c r="N21" s="43" t="s">
        <v>8</v>
      </c>
      <c r="O21" s="43" t="s">
        <v>8</v>
      </c>
      <c r="P21" s="43" t="s">
        <v>8</v>
      </c>
      <c r="Q21" s="43" t="s">
        <v>8</v>
      </c>
    </row>
    <row r="22" spans="1:17" ht="12.75">
      <c r="A22" s="67">
        <v>2.5</v>
      </c>
      <c r="B22" s="43" t="s">
        <v>8</v>
      </c>
      <c r="C22" s="43" t="s">
        <v>8</v>
      </c>
      <c r="D22" s="43">
        <v>71.5</v>
      </c>
      <c r="E22" s="43">
        <v>71.5</v>
      </c>
      <c r="F22" s="43">
        <v>71.5</v>
      </c>
      <c r="G22" s="43">
        <v>71.5</v>
      </c>
      <c r="H22" s="43">
        <v>71.5</v>
      </c>
      <c r="I22" s="43">
        <v>71.5</v>
      </c>
      <c r="J22" s="43">
        <v>71.5</v>
      </c>
      <c r="K22" s="43">
        <v>71.5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</row>
    <row r="23" spans="1:17" ht="12.75">
      <c r="A23" s="67">
        <v>3</v>
      </c>
      <c r="B23" s="43" t="s">
        <v>8</v>
      </c>
      <c r="C23" s="43" t="s">
        <v>8</v>
      </c>
      <c r="D23" s="43">
        <v>85</v>
      </c>
      <c r="E23" s="43">
        <v>85</v>
      </c>
      <c r="F23" s="43">
        <v>85</v>
      </c>
      <c r="G23" s="43">
        <v>85</v>
      </c>
      <c r="H23" s="43">
        <v>85</v>
      </c>
      <c r="I23" s="43">
        <v>85</v>
      </c>
      <c r="J23" s="43">
        <v>85</v>
      </c>
      <c r="K23" s="43">
        <v>85</v>
      </c>
      <c r="L23" s="43" t="s">
        <v>8</v>
      </c>
      <c r="M23" s="43" t="s">
        <v>8</v>
      </c>
      <c r="N23" s="43" t="s">
        <v>8</v>
      </c>
      <c r="O23" s="43" t="s">
        <v>8</v>
      </c>
      <c r="P23" s="43" t="s">
        <v>8</v>
      </c>
      <c r="Q23" s="43" t="s">
        <v>8</v>
      </c>
    </row>
    <row r="24" spans="1:17" ht="12.75">
      <c r="A24" s="67">
        <v>3.5</v>
      </c>
      <c r="B24" s="43" t="s">
        <v>8</v>
      </c>
      <c r="C24" s="43" t="s">
        <v>8</v>
      </c>
      <c r="D24" s="43">
        <v>95.5</v>
      </c>
      <c r="E24" s="43">
        <v>96</v>
      </c>
      <c r="F24" s="43">
        <v>97</v>
      </c>
      <c r="G24" s="43">
        <v>97</v>
      </c>
      <c r="H24" s="43">
        <v>97</v>
      </c>
      <c r="I24" s="43">
        <v>97</v>
      </c>
      <c r="J24" s="43">
        <v>97</v>
      </c>
      <c r="K24" s="43">
        <v>97</v>
      </c>
      <c r="L24" s="43" t="s">
        <v>8</v>
      </c>
      <c r="M24" s="43" t="s">
        <v>8</v>
      </c>
      <c r="N24" s="43" t="s">
        <v>8</v>
      </c>
      <c r="O24" s="43" t="s">
        <v>8</v>
      </c>
      <c r="P24" s="43" t="s">
        <v>8</v>
      </c>
      <c r="Q24" s="43" t="s">
        <v>8</v>
      </c>
    </row>
    <row r="25" spans="1:17" ht="12.75">
      <c r="A25" s="67">
        <v>4</v>
      </c>
      <c r="B25" s="43" t="s">
        <v>8</v>
      </c>
      <c r="C25" s="43" t="s">
        <v>8</v>
      </c>
      <c r="D25" s="43">
        <v>106</v>
      </c>
      <c r="E25" s="43">
        <v>108</v>
      </c>
      <c r="F25" s="43">
        <v>108</v>
      </c>
      <c r="G25" s="43">
        <v>110</v>
      </c>
      <c r="H25" s="43">
        <v>110</v>
      </c>
      <c r="I25" s="43">
        <v>110</v>
      </c>
      <c r="J25" s="43">
        <v>110</v>
      </c>
      <c r="K25" s="43">
        <v>110</v>
      </c>
      <c r="L25" s="43" t="s">
        <v>8</v>
      </c>
      <c r="M25" s="43" t="s">
        <v>8</v>
      </c>
      <c r="N25" s="43" t="s">
        <v>8</v>
      </c>
      <c r="O25" s="43" t="s">
        <v>8</v>
      </c>
      <c r="P25" s="43" t="s">
        <v>8</v>
      </c>
      <c r="Q25" s="43" t="s">
        <v>8</v>
      </c>
    </row>
    <row r="26" spans="1:17" ht="12.75">
      <c r="A26" s="67">
        <v>5</v>
      </c>
      <c r="B26" s="43" t="s">
        <v>8</v>
      </c>
      <c r="C26" s="43" t="s">
        <v>8</v>
      </c>
      <c r="D26" s="43">
        <v>123</v>
      </c>
      <c r="E26" s="43">
        <v>127</v>
      </c>
      <c r="F26" s="43">
        <v>127</v>
      </c>
      <c r="G26" s="43">
        <v>132</v>
      </c>
      <c r="H26" s="43">
        <v>135</v>
      </c>
      <c r="I26" s="43">
        <v>136</v>
      </c>
      <c r="J26" s="43">
        <v>136</v>
      </c>
      <c r="K26" s="43">
        <v>136</v>
      </c>
      <c r="L26" s="43" t="s">
        <v>8</v>
      </c>
      <c r="M26" s="43" t="s">
        <v>8</v>
      </c>
      <c r="N26" s="43" t="s">
        <v>8</v>
      </c>
      <c r="O26" s="43" t="s">
        <v>8</v>
      </c>
      <c r="P26" s="43" t="s">
        <v>8</v>
      </c>
      <c r="Q26" s="43" t="s">
        <v>8</v>
      </c>
    </row>
    <row r="27" spans="1:17" ht="12.75">
      <c r="A27" s="67">
        <v>7.5</v>
      </c>
      <c r="B27" s="43" t="s">
        <v>8</v>
      </c>
      <c r="C27" s="43" t="s">
        <v>8</v>
      </c>
      <c r="D27" s="43" t="s">
        <v>8</v>
      </c>
      <c r="E27" s="43" t="s">
        <v>8</v>
      </c>
      <c r="F27" s="43">
        <v>181</v>
      </c>
      <c r="G27" s="43">
        <v>187</v>
      </c>
      <c r="H27" s="43">
        <v>195</v>
      </c>
      <c r="I27" s="43">
        <v>196</v>
      </c>
      <c r="J27" s="43">
        <v>199</v>
      </c>
      <c r="K27" s="43">
        <v>199</v>
      </c>
      <c r="L27" s="43" t="s">
        <v>8</v>
      </c>
      <c r="M27" s="43" t="s">
        <v>8</v>
      </c>
      <c r="N27" s="43" t="s">
        <v>8</v>
      </c>
      <c r="O27" s="43" t="s">
        <v>8</v>
      </c>
      <c r="P27" s="43" t="s">
        <v>8</v>
      </c>
      <c r="Q27" s="43" t="s">
        <v>8</v>
      </c>
    </row>
    <row r="28" spans="1:17" ht="12.75">
      <c r="A28" s="67">
        <v>10</v>
      </c>
      <c r="B28" s="43" t="s">
        <v>8</v>
      </c>
      <c r="C28" s="43" t="s">
        <v>8</v>
      </c>
      <c r="D28" s="43" t="s">
        <v>8</v>
      </c>
      <c r="E28" s="43" t="s">
        <v>8</v>
      </c>
      <c r="F28" s="43" t="s">
        <v>8</v>
      </c>
      <c r="G28" s="43" t="s">
        <v>8</v>
      </c>
      <c r="H28" s="43">
        <v>257</v>
      </c>
      <c r="I28" s="43">
        <v>268</v>
      </c>
      <c r="J28" s="43">
        <v>259</v>
      </c>
      <c r="K28" s="43">
        <v>259</v>
      </c>
      <c r="L28" s="43">
        <v>262</v>
      </c>
      <c r="M28" s="43">
        <v>262</v>
      </c>
      <c r="N28" s="43">
        <v>262</v>
      </c>
      <c r="O28" s="43">
        <v>262</v>
      </c>
      <c r="P28" s="43">
        <v>262</v>
      </c>
      <c r="Q28" s="43">
        <v>262</v>
      </c>
    </row>
    <row r="29" spans="1:17" ht="12.75">
      <c r="A29" s="67">
        <v>12.5</v>
      </c>
      <c r="B29" s="43" t="s">
        <v>8</v>
      </c>
      <c r="C29" s="43" t="s">
        <v>8</v>
      </c>
      <c r="D29" s="43" t="s">
        <v>8</v>
      </c>
      <c r="E29" s="43" t="s">
        <v>8</v>
      </c>
      <c r="F29" s="43" t="s">
        <v>8</v>
      </c>
      <c r="G29" s="43" t="s">
        <v>8</v>
      </c>
      <c r="H29" s="43">
        <v>277</v>
      </c>
      <c r="I29" s="43">
        <v>294</v>
      </c>
      <c r="J29" s="43">
        <v>315</v>
      </c>
      <c r="K29" s="43">
        <v>317</v>
      </c>
      <c r="L29" s="43" t="s">
        <v>8</v>
      </c>
      <c r="M29" s="43" t="s">
        <v>8</v>
      </c>
      <c r="N29" s="43" t="s">
        <v>8</v>
      </c>
      <c r="O29" s="43" t="s">
        <v>8</v>
      </c>
      <c r="P29" s="43" t="s">
        <v>8</v>
      </c>
      <c r="Q29" s="43" t="s">
        <v>8</v>
      </c>
    </row>
    <row r="30" spans="1:17" ht="12.75">
      <c r="A30" s="67">
        <v>15</v>
      </c>
      <c r="B30" s="43" t="s">
        <v>8</v>
      </c>
      <c r="C30" s="43" t="s">
        <v>8</v>
      </c>
      <c r="D30" s="43" t="s">
        <v>8</v>
      </c>
      <c r="E30" s="43" t="s">
        <v>8</v>
      </c>
      <c r="F30" s="43" t="s">
        <v>8</v>
      </c>
      <c r="G30" s="43" t="s">
        <v>8</v>
      </c>
      <c r="H30" s="43">
        <v>309</v>
      </c>
      <c r="I30" s="43">
        <v>331</v>
      </c>
      <c r="J30" s="43">
        <v>367</v>
      </c>
      <c r="K30" s="43">
        <v>974</v>
      </c>
      <c r="L30" s="43">
        <v>383</v>
      </c>
      <c r="M30" s="43">
        <v>384</v>
      </c>
      <c r="N30" s="43">
        <v>384</v>
      </c>
      <c r="O30" s="43">
        <v>384</v>
      </c>
      <c r="P30" s="43">
        <v>384</v>
      </c>
      <c r="Q30" s="43">
        <v>384</v>
      </c>
    </row>
    <row r="31" spans="1:17" ht="12.75">
      <c r="A31" s="67">
        <v>17.5</v>
      </c>
      <c r="B31" s="43" t="s">
        <v>8</v>
      </c>
      <c r="C31" s="43" t="s">
        <v>8</v>
      </c>
      <c r="D31" s="43" t="s">
        <v>8</v>
      </c>
      <c r="E31" s="43" t="s">
        <v>8</v>
      </c>
      <c r="F31" s="43" t="s">
        <v>8</v>
      </c>
      <c r="G31" s="43" t="s">
        <v>8</v>
      </c>
      <c r="H31" s="43">
        <v>336</v>
      </c>
      <c r="I31" s="43">
        <v>362</v>
      </c>
      <c r="J31" s="43">
        <v>413</v>
      </c>
      <c r="K31" s="43">
        <v>425</v>
      </c>
      <c r="L31" s="43" t="s">
        <v>8</v>
      </c>
      <c r="M31" s="43" t="s">
        <v>8</v>
      </c>
      <c r="N31" s="43" t="s">
        <v>8</v>
      </c>
      <c r="O31" s="43" t="s">
        <v>8</v>
      </c>
      <c r="P31" s="43" t="s">
        <v>8</v>
      </c>
      <c r="Q31" s="43" t="s">
        <v>8</v>
      </c>
    </row>
    <row r="32" spans="1:17" ht="12.75">
      <c r="A32" s="67">
        <v>20</v>
      </c>
      <c r="B32" s="43" t="s">
        <v>8</v>
      </c>
      <c r="C32" s="43" t="s">
        <v>8</v>
      </c>
      <c r="D32" s="43" t="s">
        <v>8</v>
      </c>
      <c r="E32" s="43" t="s">
        <v>8</v>
      </c>
      <c r="F32" s="43" t="s">
        <v>8</v>
      </c>
      <c r="G32" s="43" t="s">
        <v>8</v>
      </c>
      <c r="H32" s="43" t="s">
        <v>8</v>
      </c>
      <c r="I32" s="43" t="s">
        <v>8</v>
      </c>
      <c r="J32" s="43">
        <v>452</v>
      </c>
      <c r="K32" s="43">
        <v>472</v>
      </c>
      <c r="L32" s="43">
        <v>500</v>
      </c>
      <c r="M32" s="43">
        <v>500</v>
      </c>
      <c r="N32" s="43">
        <v>500</v>
      </c>
      <c r="O32" s="43">
        <v>500</v>
      </c>
      <c r="P32" s="43">
        <v>500</v>
      </c>
      <c r="Q32" s="43">
        <v>500</v>
      </c>
    </row>
    <row r="33" spans="1:17" ht="12.75">
      <c r="A33" s="67">
        <v>25</v>
      </c>
      <c r="B33" s="43" t="s">
        <v>8</v>
      </c>
      <c r="C33" s="43" t="s">
        <v>8</v>
      </c>
      <c r="D33" s="43" t="s">
        <v>8</v>
      </c>
      <c r="E33" s="43" t="s">
        <v>8</v>
      </c>
      <c r="F33" s="43" t="s">
        <v>8</v>
      </c>
      <c r="G33" s="43" t="s">
        <v>8</v>
      </c>
      <c r="H33" s="43" t="s">
        <v>8</v>
      </c>
      <c r="I33" s="43" t="s">
        <v>8</v>
      </c>
      <c r="J33" s="43">
        <v>520</v>
      </c>
      <c r="K33" s="43">
        <v>545</v>
      </c>
      <c r="L33" s="43">
        <v>605</v>
      </c>
      <c r="M33" s="43">
        <v>610</v>
      </c>
      <c r="N33" s="43" t="s">
        <v>8</v>
      </c>
      <c r="O33" s="43" t="s">
        <v>8</v>
      </c>
      <c r="P33" s="43" t="s">
        <v>8</v>
      </c>
      <c r="Q33" s="43" t="s">
        <v>8</v>
      </c>
    </row>
    <row r="34" spans="1:17" ht="12.75">
      <c r="A34" s="67">
        <v>30</v>
      </c>
      <c r="B34" s="43" t="s">
        <v>8</v>
      </c>
      <c r="C34" s="43" t="s">
        <v>8</v>
      </c>
      <c r="D34" s="43" t="s">
        <v>8</v>
      </c>
      <c r="E34" s="43" t="s">
        <v>8</v>
      </c>
      <c r="F34" s="43" t="s">
        <v>8</v>
      </c>
      <c r="G34" s="43" t="s">
        <v>8</v>
      </c>
      <c r="H34" s="43" t="s">
        <v>8</v>
      </c>
      <c r="I34" s="43" t="s">
        <v>8</v>
      </c>
      <c r="J34" s="43">
        <v>575</v>
      </c>
      <c r="K34" s="43">
        <v>610</v>
      </c>
      <c r="L34" s="43">
        <v>700</v>
      </c>
      <c r="M34" s="43">
        <v>715</v>
      </c>
      <c r="N34" s="43">
        <v>730</v>
      </c>
      <c r="O34" s="43">
        <v>735</v>
      </c>
      <c r="P34" s="43">
        <v>735</v>
      </c>
      <c r="Q34" s="43">
        <v>740</v>
      </c>
    </row>
    <row r="35" spans="1:17" ht="12.75">
      <c r="A35" s="67">
        <v>35</v>
      </c>
      <c r="B35" s="43" t="s">
        <v>8</v>
      </c>
      <c r="C35" s="43" t="s">
        <v>8</v>
      </c>
      <c r="D35" s="43" t="s">
        <v>8</v>
      </c>
      <c r="E35" s="43" t="s">
        <v>8</v>
      </c>
      <c r="F35" s="43" t="s">
        <v>8</v>
      </c>
      <c r="G35" s="43" t="s">
        <v>8</v>
      </c>
      <c r="H35" s="43" t="s">
        <v>8</v>
      </c>
      <c r="I35" s="43" t="s">
        <v>8</v>
      </c>
      <c r="J35" s="43">
        <v>725</v>
      </c>
      <c r="K35" s="43">
        <v>755</v>
      </c>
      <c r="L35" s="43">
        <v>785</v>
      </c>
      <c r="M35" s="43">
        <v>800</v>
      </c>
      <c r="N35" s="43" t="s">
        <v>8</v>
      </c>
      <c r="O35" s="43" t="s">
        <v>8</v>
      </c>
      <c r="P35" s="43" t="s">
        <v>8</v>
      </c>
      <c r="Q35" s="43" t="s">
        <v>8</v>
      </c>
    </row>
    <row r="36" spans="1:17" ht="12.75">
      <c r="A36" s="67">
        <v>40</v>
      </c>
      <c r="B36" s="43" t="s">
        <v>8</v>
      </c>
      <c r="C36" s="43" t="s">
        <v>8</v>
      </c>
      <c r="D36" s="43" t="s">
        <v>8</v>
      </c>
      <c r="E36" s="43" t="s">
        <v>8</v>
      </c>
      <c r="F36" s="43" t="s">
        <v>8</v>
      </c>
      <c r="G36" s="43" t="s">
        <v>8</v>
      </c>
      <c r="H36" s="43" t="s">
        <v>8</v>
      </c>
      <c r="I36" s="43" t="s">
        <v>8</v>
      </c>
      <c r="J36" s="43" t="s">
        <v>8</v>
      </c>
      <c r="K36" s="43" t="s">
        <v>8</v>
      </c>
      <c r="L36" s="43">
        <v>862</v>
      </c>
      <c r="M36" s="43">
        <v>885</v>
      </c>
      <c r="N36" s="43">
        <v>940</v>
      </c>
      <c r="O36" s="43">
        <v>950</v>
      </c>
      <c r="P36" s="43">
        <v>960</v>
      </c>
      <c r="Q36" s="43">
        <v>965</v>
      </c>
    </row>
    <row r="37" spans="1:17" ht="12.75">
      <c r="A37" s="67">
        <v>45</v>
      </c>
      <c r="B37" s="43" t="s">
        <v>8</v>
      </c>
      <c r="C37" s="43" t="s">
        <v>8</v>
      </c>
      <c r="D37" s="43" t="s">
        <v>8</v>
      </c>
      <c r="E37" s="43" t="s">
        <v>8</v>
      </c>
      <c r="F37" s="43" t="s">
        <v>8</v>
      </c>
      <c r="G37" s="43" t="s">
        <v>8</v>
      </c>
      <c r="H37" s="43" t="s">
        <v>8</v>
      </c>
      <c r="I37" s="43" t="s">
        <v>8</v>
      </c>
      <c r="J37" s="43" t="s">
        <v>8</v>
      </c>
      <c r="K37" s="43" t="s">
        <v>8</v>
      </c>
      <c r="L37" s="43">
        <v>925</v>
      </c>
      <c r="M37" s="43">
        <v>965</v>
      </c>
      <c r="N37" s="43" t="s">
        <v>8</v>
      </c>
      <c r="O37" s="43" t="s">
        <v>8</v>
      </c>
      <c r="P37" s="43" t="s">
        <v>8</v>
      </c>
      <c r="Q37" s="43" t="s">
        <v>8</v>
      </c>
    </row>
    <row r="38" spans="1:17" ht="12.75">
      <c r="A38" s="67">
        <v>50</v>
      </c>
      <c r="B38" s="43" t="s">
        <v>8</v>
      </c>
      <c r="C38" s="43" t="s">
        <v>8</v>
      </c>
      <c r="D38" s="43" t="s">
        <v>8</v>
      </c>
      <c r="E38" s="43" t="s">
        <v>8</v>
      </c>
      <c r="F38" s="43" t="s">
        <v>8</v>
      </c>
      <c r="G38" s="43" t="s">
        <v>8</v>
      </c>
      <c r="H38" s="43" t="s">
        <v>8</v>
      </c>
      <c r="I38" s="43" t="s">
        <v>8</v>
      </c>
      <c r="J38" s="43" t="s">
        <v>8</v>
      </c>
      <c r="K38" s="43" t="s">
        <v>8</v>
      </c>
      <c r="L38" s="43">
        <v>1000</v>
      </c>
      <c r="M38" s="43">
        <v>1020</v>
      </c>
      <c r="N38" s="43">
        <v>1110</v>
      </c>
      <c r="O38" s="43">
        <v>1130</v>
      </c>
      <c r="P38" s="43">
        <v>1160</v>
      </c>
      <c r="Q38" s="43">
        <v>1170</v>
      </c>
    </row>
    <row r="39" spans="1:17" ht="12.75">
      <c r="A39" s="67">
        <v>75</v>
      </c>
      <c r="B39" s="43" t="s">
        <v>8</v>
      </c>
      <c r="C39" s="43" t="s">
        <v>8</v>
      </c>
      <c r="D39" s="43" t="s">
        <v>8</v>
      </c>
      <c r="E39" s="43" t="s">
        <v>8</v>
      </c>
      <c r="F39" s="43" t="s">
        <v>8</v>
      </c>
      <c r="G39" s="43" t="s">
        <v>8</v>
      </c>
      <c r="H39" s="43" t="s">
        <v>8</v>
      </c>
      <c r="I39" s="43" t="s">
        <v>8</v>
      </c>
      <c r="J39" s="43" t="s">
        <v>8</v>
      </c>
      <c r="K39" s="43" t="s">
        <v>8</v>
      </c>
      <c r="L39" s="43">
        <v>1210</v>
      </c>
      <c r="M39" s="43">
        <v>1260</v>
      </c>
      <c r="N39" s="43">
        <v>1420</v>
      </c>
      <c r="O39" s="43">
        <v>1460</v>
      </c>
      <c r="P39" s="43">
        <v>1510</v>
      </c>
      <c r="Q39" s="43">
        <v>1590</v>
      </c>
    </row>
    <row r="40" spans="1:17" ht="12.75">
      <c r="A40" s="67">
        <v>100</v>
      </c>
      <c r="B40" s="44" t="s">
        <v>8</v>
      </c>
      <c r="C40" s="44" t="s">
        <v>8</v>
      </c>
      <c r="D40" s="44" t="s">
        <v>8</v>
      </c>
      <c r="E40" s="44" t="s">
        <v>8</v>
      </c>
      <c r="F40" s="44" t="s">
        <v>8</v>
      </c>
      <c r="G40" s="44" t="s">
        <v>8</v>
      </c>
      <c r="H40" s="44" t="s">
        <v>8</v>
      </c>
      <c r="I40" s="44" t="s">
        <v>8</v>
      </c>
      <c r="J40" s="44" t="s">
        <v>8</v>
      </c>
      <c r="K40" s="44" t="s">
        <v>8</v>
      </c>
      <c r="L40" s="44" t="s">
        <v>8</v>
      </c>
      <c r="M40" s="44" t="s">
        <v>8</v>
      </c>
      <c r="N40" s="44" t="s">
        <v>8</v>
      </c>
      <c r="O40" s="44" t="s">
        <v>8</v>
      </c>
      <c r="P40" s="44">
        <v>1870</v>
      </c>
      <c r="Q40" s="44">
        <v>1900</v>
      </c>
    </row>
    <row r="41" ht="12.75">
      <c r="A41" s="32" t="s">
        <v>8</v>
      </c>
    </row>
    <row r="44" ht="15.75" customHeight="1">
      <c r="A44" s="47" t="s">
        <v>11</v>
      </c>
    </row>
    <row r="45" ht="12.75">
      <c r="A45" s="46"/>
    </row>
    <row r="46" ht="12.75" customHeight="1">
      <c r="A46" s="46" t="s">
        <v>12</v>
      </c>
    </row>
    <row r="47" ht="12.75" customHeight="1">
      <c r="A47" s="46" t="s">
        <v>13</v>
      </c>
    </row>
    <row r="50" spans="1:10" ht="12.75" customHeight="1">
      <c r="A50" s="33" t="s">
        <v>8</v>
      </c>
      <c r="B50" s="34" t="s">
        <v>9</v>
      </c>
      <c r="C50" s="35"/>
      <c r="D50" s="35"/>
      <c r="E50" s="35"/>
      <c r="F50" s="35"/>
      <c r="G50" s="35"/>
      <c r="H50" s="35"/>
      <c r="I50" s="35"/>
      <c r="J50" s="36"/>
    </row>
    <row r="51" spans="1:10" ht="12.75" customHeight="1">
      <c r="A51" s="37" t="s">
        <v>14</v>
      </c>
      <c r="B51" s="38">
        <v>5</v>
      </c>
      <c r="C51" s="39">
        <v>10</v>
      </c>
      <c r="D51" s="36"/>
      <c r="E51" s="38">
        <v>15</v>
      </c>
      <c r="F51" s="38">
        <v>25</v>
      </c>
      <c r="G51" s="38">
        <v>50</v>
      </c>
      <c r="H51" s="38">
        <v>100</v>
      </c>
      <c r="I51" s="38">
        <v>150</v>
      </c>
      <c r="J51" s="38">
        <v>200</v>
      </c>
    </row>
    <row r="52" spans="1:10" ht="12.75" customHeight="1">
      <c r="A52" s="37">
        <v>0.5</v>
      </c>
      <c r="B52" s="40">
        <v>17.5</v>
      </c>
      <c r="C52" s="41">
        <v>16.9</v>
      </c>
      <c r="D52" s="36"/>
      <c r="E52" s="40">
        <v>16.5</v>
      </c>
      <c r="F52" s="40" t="s">
        <v>8</v>
      </c>
      <c r="G52" s="40" t="s">
        <v>8</v>
      </c>
      <c r="H52" s="40" t="s">
        <v>8</v>
      </c>
      <c r="I52" s="40" t="s">
        <v>8</v>
      </c>
      <c r="J52" s="40" t="s">
        <v>8</v>
      </c>
    </row>
    <row r="53" spans="1:10" ht="12.75" customHeight="1">
      <c r="A53" s="37">
        <v>1</v>
      </c>
      <c r="B53" s="40">
        <v>32.2</v>
      </c>
      <c r="C53" s="41">
        <v>31.6</v>
      </c>
      <c r="D53" s="36"/>
      <c r="E53" s="40">
        <v>31.3</v>
      </c>
      <c r="F53" s="40">
        <v>31</v>
      </c>
      <c r="G53" s="40" t="s">
        <v>8</v>
      </c>
      <c r="H53" s="40" t="s">
        <v>8</v>
      </c>
      <c r="I53" s="40" t="s">
        <v>8</v>
      </c>
      <c r="J53" s="40" t="s">
        <v>8</v>
      </c>
    </row>
    <row r="54" spans="1:10" ht="12.75" customHeight="1">
      <c r="A54" s="37">
        <v>1.5</v>
      </c>
      <c r="B54" s="40">
        <v>46.1</v>
      </c>
      <c r="C54" s="41">
        <v>45.8</v>
      </c>
      <c r="D54" s="36"/>
      <c r="E54" s="40">
        <v>45.5</v>
      </c>
      <c r="F54" s="40">
        <v>45</v>
      </c>
      <c r="G54" s="40" t="s">
        <v>8</v>
      </c>
      <c r="H54" s="40" t="s">
        <v>8</v>
      </c>
      <c r="I54" s="40" t="s">
        <v>8</v>
      </c>
      <c r="J54" s="40" t="s">
        <v>8</v>
      </c>
    </row>
    <row r="55" spans="1:10" ht="12.75" customHeight="1">
      <c r="A55" s="37">
        <v>2</v>
      </c>
      <c r="B55" s="40">
        <v>58.3</v>
      </c>
      <c r="C55" s="41">
        <v>59.3</v>
      </c>
      <c r="D55" s="36"/>
      <c r="E55" s="40">
        <v>59.2</v>
      </c>
      <c r="F55" s="40">
        <v>59</v>
      </c>
      <c r="G55" s="40" t="s">
        <v>8</v>
      </c>
      <c r="H55" s="40" t="s">
        <v>8</v>
      </c>
      <c r="I55" s="40" t="s">
        <v>8</v>
      </c>
      <c r="J55" s="40" t="s">
        <v>8</v>
      </c>
    </row>
    <row r="56" spans="1:10" ht="12.75" customHeight="1">
      <c r="A56" s="37">
        <v>2.5</v>
      </c>
      <c r="B56" s="40">
        <v>69.4</v>
      </c>
      <c r="C56" s="41">
        <v>72.4</v>
      </c>
      <c r="D56" s="36"/>
      <c r="E56" s="40">
        <v>72.9</v>
      </c>
      <c r="F56" s="40">
        <v>73</v>
      </c>
      <c r="G56" s="40" t="s">
        <v>8</v>
      </c>
      <c r="H56" s="40" t="s">
        <v>8</v>
      </c>
      <c r="I56" s="40" t="s">
        <v>8</v>
      </c>
      <c r="J56" s="40" t="s">
        <v>8</v>
      </c>
    </row>
    <row r="57" spans="1:10" ht="12.75" customHeight="1">
      <c r="A57" s="37">
        <v>3</v>
      </c>
      <c r="B57" s="40">
        <v>79.3</v>
      </c>
      <c r="C57" s="41">
        <v>84.9</v>
      </c>
      <c r="D57" s="36"/>
      <c r="E57" s="40">
        <v>85.8</v>
      </c>
      <c r="F57" s="40">
        <v>86</v>
      </c>
      <c r="G57" s="40" t="s">
        <v>8</v>
      </c>
      <c r="H57" s="40" t="s">
        <v>8</v>
      </c>
      <c r="I57" s="40" t="s">
        <v>8</v>
      </c>
      <c r="J57" s="40" t="s">
        <v>8</v>
      </c>
    </row>
    <row r="58" spans="1:10" ht="12.75" customHeight="1">
      <c r="A58" s="37">
        <v>4</v>
      </c>
      <c r="B58" s="40" t="s">
        <v>8</v>
      </c>
      <c r="C58" s="41">
        <v>107</v>
      </c>
      <c r="D58" s="36"/>
      <c r="E58" s="40">
        <v>111</v>
      </c>
      <c r="F58" s="40">
        <v>113</v>
      </c>
      <c r="G58" s="40">
        <v>112</v>
      </c>
      <c r="H58" s="40" t="s">
        <v>8</v>
      </c>
      <c r="I58" s="40" t="s">
        <v>8</v>
      </c>
      <c r="J58" s="40" t="s">
        <v>8</v>
      </c>
    </row>
    <row r="59" spans="1:10" ht="12.75" customHeight="1">
      <c r="A59" s="37">
        <v>5</v>
      </c>
      <c r="B59" s="40" t="s">
        <v>8</v>
      </c>
      <c r="C59" s="41">
        <v>128</v>
      </c>
      <c r="D59" s="36"/>
      <c r="E59" s="40">
        <v>134</v>
      </c>
      <c r="F59" s="40">
        <v>138</v>
      </c>
      <c r="G59" s="40">
        <v>138</v>
      </c>
      <c r="H59" s="40">
        <v>137</v>
      </c>
      <c r="I59" s="40">
        <v>137</v>
      </c>
      <c r="J59" s="40">
        <v>137</v>
      </c>
    </row>
    <row r="60" spans="1:10" ht="12.75" customHeight="1">
      <c r="A60" s="37">
        <v>8</v>
      </c>
      <c r="B60" s="40" t="s">
        <v>8</v>
      </c>
      <c r="C60" s="41">
        <v>177</v>
      </c>
      <c r="D60" s="36"/>
      <c r="E60" s="40">
        <v>194</v>
      </c>
      <c r="F60" s="40">
        <v>207</v>
      </c>
      <c r="G60" s="40">
        <v>214</v>
      </c>
      <c r="H60" s="40" t="s">
        <v>8</v>
      </c>
      <c r="I60" s="40" t="s">
        <v>8</v>
      </c>
      <c r="J60" s="40" t="s">
        <v>8</v>
      </c>
    </row>
    <row r="61" spans="1:10" ht="12.75" customHeight="1">
      <c r="A61" s="37">
        <v>10</v>
      </c>
      <c r="B61" s="40" t="s">
        <v>8</v>
      </c>
      <c r="C61" s="41" t="s">
        <v>8</v>
      </c>
      <c r="D61" s="36"/>
      <c r="E61" s="40" t="s">
        <v>8</v>
      </c>
      <c r="F61" s="40">
        <v>248</v>
      </c>
      <c r="G61" s="40">
        <v>263</v>
      </c>
      <c r="H61" s="40">
        <v>266</v>
      </c>
      <c r="I61" s="40">
        <v>267</v>
      </c>
      <c r="J61" s="40">
        <v>267</v>
      </c>
    </row>
    <row r="62" spans="1:10" ht="12.75" customHeight="1">
      <c r="A62" s="37">
        <v>12</v>
      </c>
      <c r="B62" s="40" t="s">
        <v>8</v>
      </c>
      <c r="C62" s="41" t="s">
        <v>8</v>
      </c>
      <c r="D62" s="36"/>
      <c r="E62" s="40" t="s">
        <v>8</v>
      </c>
      <c r="F62" s="40">
        <v>286</v>
      </c>
      <c r="G62" s="40">
        <v>309</v>
      </c>
      <c r="H62" s="40" t="s">
        <v>8</v>
      </c>
      <c r="I62" s="40" t="s">
        <v>8</v>
      </c>
      <c r="J62" s="40" t="s">
        <v>8</v>
      </c>
    </row>
    <row r="63" spans="1:10" ht="12.75" customHeight="1">
      <c r="A63" s="37">
        <v>14</v>
      </c>
      <c r="B63" s="40" t="s">
        <v>8</v>
      </c>
      <c r="C63" s="41" t="s">
        <v>8</v>
      </c>
      <c r="D63" s="36"/>
      <c r="E63" s="40" t="s">
        <v>8</v>
      </c>
      <c r="F63" s="40">
        <v>320</v>
      </c>
      <c r="G63" s="40">
        <v>353</v>
      </c>
      <c r="H63" s="40" t="s">
        <v>8</v>
      </c>
      <c r="I63" s="40" t="s">
        <v>8</v>
      </c>
      <c r="J63" s="40" t="s">
        <v>8</v>
      </c>
    </row>
    <row r="64" spans="1:10" ht="12.75" customHeight="1">
      <c r="A64" s="37">
        <v>16</v>
      </c>
      <c r="B64" s="40" t="s">
        <v>8</v>
      </c>
      <c r="C64" s="41" t="s">
        <v>8</v>
      </c>
      <c r="D64" s="36"/>
      <c r="E64" s="40" t="s">
        <v>8</v>
      </c>
      <c r="F64" s="40">
        <v>352</v>
      </c>
      <c r="G64" s="40">
        <v>394</v>
      </c>
      <c r="H64" s="40" t="s">
        <v>8</v>
      </c>
      <c r="I64" s="40" t="s">
        <v>8</v>
      </c>
      <c r="J64" s="40" t="s">
        <v>8</v>
      </c>
    </row>
    <row r="65" spans="1:10" ht="12.75" customHeight="1">
      <c r="A65" s="37">
        <v>18</v>
      </c>
      <c r="B65" s="40" t="s">
        <v>8</v>
      </c>
      <c r="C65" s="41" t="s">
        <v>8</v>
      </c>
      <c r="D65" s="36"/>
      <c r="E65" s="40" t="s">
        <v>8</v>
      </c>
      <c r="F65" s="40" t="s">
        <v>8</v>
      </c>
      <c r="G65" s="40">
        <v>452</v>
      </c>
      <c r="H65" s="40" t="s">
        <v>8</v>
      </c>
      <c r="I65" s="40" t="s">
        <v>8</v>
      </c>
      <c r="J65" s="40" t="s">
        <v>8</v>
      </c>
    </row>
    <row r="66" spans="1:10" ht="12.75" customHeight="1">
      <c r="A66" s="37">
        <v>20</v>
      </c>
      <c r="B66" s="40" t="s">
        <v>8</v>
      </c>
      <c r="C66" s="41" t="s">
        <v>8</v>
      </c>
      <c r="D66" s="36"/>
      <c r="E66" s="40" t="s">
        <v>8</v>
      </c>
      <c r="F66" s="40" t="s">
        <v>8</v>
      </c>
      <c r="G66" s="40">
        <v>495</v>
      </c>
      <c r="H66" s="40">
        <v>504</v>
      </c>
      <c r="I66" s="40">
        <v>511</v>
      </c>
      <c r="J66" s="40">
        <v>511</v>
      </c>
    </row>
    <row r="67" spans="1:10" ht="12.75" customHeight="1">
      <c r="A67" s="37">
        <v>25</v>
      </c>
      <c r="B67" s="40" t="s">
        <v>8</v>
      </c>
      <c r="C67" s="41" t="s">
        <v>8</v>
      </c>
      <c r="D67" s="36"/>
      <c r="E67" s="40" t="s">
        <v>8</v>
      </c>
      <c r="F67" s="40" t="s">
        <v>8</v>
      </c>
      <c r="G67" s="40">
        <v>558</v>
      </c>
      <c r="H67" s="40">
        <v>613</v>
      </c>
      <c r="I67" s="40">
        <v>628</v>
      </c>
      <c r="J67" s="40">
        <v>632</v>
      </c>
    </row>
    <row r="68" spans="1:10" ht="12.75" customHeight="1">
      <c r="A68" s="37">
        <v>30</v>
      </c>
      <c r="B68" s="40" t="s">
        <v>8</v>
      </c>
      <c r="C68" s="41" t="s">
        <v>8</v>
      </c>
      <c r="D68" s="36"/>
      <c r="E68" s="40" t="s">
        <v>8</v>
      </c>
      <c r="F68" s="40" t="s">
        <v>8</v>
      </c>
      <c r="G68" s="40" t="s">
        <v>8</v>
      </c>
      <c r="H68" s="40">
        <v>744</v>
      </c>
      <c r="I68" s="40">
        <v>741</v>
      </c>
      <c r="J68" s="40">
        <v>746</v>
      </c>
    </row>
    <row r="69" spans="1:10" ht="12.75" customHeight="1">
      <c r="A69" s="37">
        <v>35</v>
      </c>
      <c r="B69" s="40" t="s">
        <v>8</v>
      </c>
      <c r="C69" s="41" t="s">
        <v>8</v>
      </c>
      <c r="D69" s="36"/>
      <c r="E69" s="40" t="s">
        <v>8</v>
      </c>
      <c r="F69" s="40" t="s">
        <v>8</v>
      </c>
      <c r="G69" s="40" t="s">
        <v>8</v>
      </c>
      <c r="H69" s="40">
        <v>812</v>
      </c>
      <c r="I69" s="40">
        <v>848</v>
      </c>
      <c r="J69" s="40">
        <v>860</v>
      </c>
    </row>
    <row r="70" spans="1:10" ht="12.75" customHeight="1">
      <c r="A70" s="37">
        <v>40</v>
      </c>
      <c r="B70" s="40" t="s">
        <v>8</v>
      </c>
      <c r="C70" s="41" t="s">
        <v>8</v>
      </c>
      <c r="D70" s="36"/>
      <c r="E70" s="40" t="s">
        <v>8</v>
      </c>
      <c r="F70" s="40" t="s">
        <v>8</v>
      </c>
      <c r="G70" s="40" t="s">
        <v>8</v>
      </c>
      <c r="H70" s="40">
        <v>902</v>
      </c>
      <c r="I70" s="40">
        <v>950</v>
      </c>
      <c r="J70" s="40">
        <v>972</v>
      </c>
    </row>
    <row r="71" spans="1:10" ht="12.75" customHeight="1">
      <c r="A71" s="37">
        <v>50</v>
      </c>
      <c r="B71" s="40" t="s">
        <v>8</v>
      </c>
      <c r="C71" s="41" t="s">
        <v>8</v>
      </c>
      <c r="D71" s="36"/>
      <c r="E71" s="40" t="s">
        <v>8</v>
      </c>
      <c r="F71" s="40" t="s">
        <v>8</v>
      </c>
      <c r="G71" s="40" t="s">
        <v>8</v>
      </c>
      <c r="H71" s="40">
        <v>1070</v>
      </c>
      <c r="I71" s="40">
        <v>1140</v>
      </c>
      <c r="J71" s="40">
        <v>1180</v>
      </c>
    </row>
    <row r="72" spans="1:10" ht="12.75" customHeight="1">
      <c r="A72" s="37">
        <v>60</v>
      </c>
      <c r="B72" s="40" t="s">
        <v>8</v>
      </c>
      <c r="C72" s="41" t="s">
        <v>8</v>
      </c>
      <c r="D72" s="36"/>
      <c r="E72" s="40" t="s">
        <v>8</v>
      </c>
      <c r="F72" s="40" t="s">
        <v>8</v>
      </c>
      <c r="G72" s="40" t="s">
        <v>8</v>
      </c>
      <c r="H72" s="40">
        <v>1210</v>
      </c>
      <c r="I72" s="40">
        <v>1320</v>
      </c>
      <c r="J72" s="40">
        <v>1380</v>
      </c>
    </row>
    <row r="73" spans="1:10" ht="12.75" customHeight="1">
      <c r="A73" s="37">
        <v>70</v>
      </c>
      <c r="B73" s="40" t="s">
        <v>8</v>
      </c>
      <c r="C73" s="41" t="s">
        <v>8</v>
      </c>
      <c r="D73" s="36"/>
      <c r="E73" s="40" t="s">
        <v>8</v>
      </c>
      <c r="F73" s="40" t="s">
        <v>8</v>
      </c>
      <c r="G73" s="40" t="s">
        <v>8</v>
      </c>
      <c r="H73" s="40" t="s">
        <v>8</v>
      </c>
      <c r="I73" s="40">
        <v>1490</v>
      </c>
      <c r="J73" s="40">
        <v>1560</v>
      </c>
    </row>
    <row r="74" spans="1:10" ht="12.75" customHeight="1">
      <c r="A74" s="37">
        <v>80</v>
      </c>
      <c r="B74" s="40" t="s">
        <v>8</v>
      </c>
      <c r="C74" s="41" t="s">
        <v>8</v>
      </c>
      <c r="D74" s="36"/>
      <c r="E74" s="40" t="s">
        <v>8</v>
      </c>
      <c r="F74" s="40" t="s">
        <v>8</v>
      </c>
      <c r="G74" s="40" t="s">
        <v>8</v>
      </c>
      <c r="H74" s="40" t="s">
        <v>8</v>
      </c>
      <c r="I74" s="40">
        <v>1640</v>
      </c>
      <c r="J74" s="40">
        <v>1730</v>
      </c>
    </row>
    <row r="75" spans="1:10" ht="12.75" customHeight="1">
      <c r="A75" s="37">
        <v>90</v>
      </c>
      <c r="B75" s="40" t="s">
        <v>8</v>
      </c>
      <c r="C75" s="41" t="s">
        <v>8</v>
      </c>
      <c r="D75" s="36"/>
      <c r="E75" s="40" t="s">
        <v>8</v>
      </c>
      <c r="F75" s="40" t="s">
        <v>8</v>
      </c>
      <c r="G75" s="40" t="s">
        <v>8</v>
      </c>
      <c r="H75" s="40" t="s">
        <v>8</v>
      </c>
      <c r="I75" s="40" t="s">
        <v>8</v>
      </c>
      <c r="J75" s="40">
        <v>1900</v>
      </c>
    </row>
    <row r="76" spans="1:10" ht="12.75" customHeight="1">
      <c r="A76" s="37">
        <v>100</v>
      </c>
      <c r="B76" s="40" t="s">
        <v>8</v>
      </c>
      <c r="C76" s="41" t="s">
        <v>8</v>
      </c>
      <c r="D76" s="36"/>
      <c r="E76" s="40" t="s">
        <v>8</v>
      </c>
      <c r="F76" s="40" t="s">
        <v>8</v>
      </c>
      <c r="G76" s="40" t="s">
        <v>8</v>
      </c>
      <c r="H76" s="40" t="s">
        <v>8</v>
      </c>
      <c r="I76" s="40" t="s">
        <v>8</v>
      </c>
      <c r="J76" s="40">
        <v>2050</v>
      </c>
    </row>
    <row r="79" ht="12.75">
      <c r="A79" s="48" t="s">
        <v>15</v>
      </c>
    </row>
    <row r="80" ht="12.75">
      <c r="A80" s="46"/>
    </row>
    <row r="81" ht="12.75">
      <c r="A81" s="46"/>
    </row>
    <row r="82" ht="12.75">
      <c r="A82" s="46"/>
    </row>
    <row r="83" ht="20.25" customHeight="1">
      <c r="A83" s="49" t="s">
        <v>16</v>
      </c>
    </row>
    <row r="84" ht="12.75">
      <c r="A84" s="46"/>
    </row>
    <row r="85" spans="1:16" ht="12.75" customHeight="1">
      <c r="A85" s="50" t="s">
        <v>17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ht="12.75">
      <c r="A86" s="46"/>
    </row>
    <row r="87" s="5" customFormat="1" ht="20.25" customHeight="1">
      <c r="A87" s="51" t="s">
        <v>18</v>
      </c>
    </row>
    <row r="88" ht="12.75">
      <c r="A88" s="46"/>
    </row>
    <row r="89" spans="1:16" ht="20.25" customHeight="1">
      <c r="A89" s="50" t="s">
        <v>19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ht="12.75">
      <c r="A90" s="46"/>
    </row>
    <row r="91" s="5" customFormat="1" ht="20.25" customHeight="1">
      <c r="A91" s="51" t="s">
        <v>20</v>
      </c>
    </row>
    <row r="92" ht="12.75">
      <c r="A92" s="46"/>
    </row>
    <row r="93" ht="20.25" customHeight="1">
      <c r="A93" s="49" t="s">
        <v>8</v>
      </c>
    </row>
    <row r="95" spans="1:11" ht="12.75">
      <c r="A95" s="30" t="s">
        <v>2</v>
      </c>
      <c r="B95" s="30">
        <v>0.7</v>
      </c>
      <c r="C95" s="30">
        <v>0.75</v>
      </c>
      <c r="D95" s="30">
        <v>0.8</v>
      </c>
      <c r="E95" s="30">
        <v>0.85</v>
      </c>
      <c r="F95" s="30">
        <v>0.9</v>
      </c>
      <c r="G95" s="30">
        <v>0.95</v>
      </c>
      <c r="H95" s="30">
        <v>1</v>
      </c>
      <c r="I95" s="30">
        <v>1.05</v>
      </c>
      <c r="J95" s="30">
        <v>1.1</v>
      </c>
      <c r="K95" s="30">
        <v>1.15</v>
      </c>
    </row>
    <row r="96" spans="1:11" ht="12.75">
      <c r="A96" s="30" t="s">
        <v>21</v>
      </c>
      <c r="B96" s="30">
        <v>0.72</v>
      </c>
      <c r="C96" s="30">
        <v>0.77</v>
      </c>
      <c r="D96" s="30">
        <v>0.82</v>
      </c>
      <c r="E96" s="30">
        <v>0.86</v>
      </c>
      <c r="F96" s="30">
        <v>0.91</v>
      </c>
      <c r="G96" s="30">
        <v>0.95</v>
      </c>
      <c r="H96" s="30">
        <v>1</v>
      </c>
      <c r="I96" s="30">
        <v>1.05</v>
      </c>
      <c r="J96" s="30">
        <v>1.09</v>
      </c>
      <c r="K96" s="30">
        <v>1.12</v>
      </c>
    </row>
    <row r="97" s="5" customFormat="1" ht="15" customHeight="1">
      <c r="A97" s="50" t="s">
        <v>22</v>
      </c>
    </row>
    <row r="98" s="5" customFormat="1" ht="12.75">
      <c r="A98" s="50"/>
    </row>
    <row r="99" s="5" customFormat="1" ht="12.75" customHeight="1">
      <c r="A99" s="51" t="s">
        <v>23</v>
      </c>
    </row>
    <row r="100" s="5" customFormat="1" ht="12.75">
      <c r="A100" s="50"/>
    </row>
    <row r="101" s="5" customFormat="1" ht="12.75">
      <c r="A101" s="50" t="s">
        <v>61</v>
      </c>
    </row>
    <row r="102" ht="12.75">
      <c r="A102" t="s">
        <v>62</v>
      </c>
    </row>
  </sheetData>
  <mergeCells count="9">
    <mergeCell ref="B15:Q15"/>
    <mergeCell ref="J16:K16"/>
    <mergeCell ref="L16:M16"/>
    <mergeCell ref="N16:O16"/>
    <mergeCell ref="P16:Q16"/>
    <mergeCell ref="B16:C16"/>
    <mergeCell ref="D16:E16"/>
    <mergeCell ref="F16:G16"/>
    <mergeCell ref="H16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H42"/>
  <sheetViews>
    <sheetView workbookViewId="0" topLeftCell="A1">
      <selection activeCell="C7" sqref="C7"/>
    </sheetView>
  </sheetViews>
  <sheetFormatPr defaultColWidth="9.140625" defaultRowHeight="12.75"/>
  <cols>
    <col min="1" max="16384" width="11.421875" style="0" customWidth="1"/>
  </cols>
  <sheetData>
    <row r="1" ht="20.25">
      <c r="A1" s="7" t="s">
        <v>24</v>
      </c>
    </row>
    <row r="3" ht="12.75">
      <c r="A3" t="s">
        <v>25</v>
      </c>
    </row>
    <row r="5" ht="12.75">
      <c r="A5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29</v>
      </c>
    </row>
    <row r="10" ht="12.75">
      <c r="A10" t="s">
        <v>30</v>
      </c>
    </row>
    <row r="11" ht="12.75">
      <c r="A11" t="s">
        <v>31</v>
      </c>
    </row>
    <row r="13" ht="12.75">
      <c r="A13" t="s">
        <v>32</v>
      </c>
    </row>
    <row r="14" ht="13.5" thickBot="1"/>
    <row r="15" spans="1:6" ht="12.75">
      <c r="A15" s="8" t="s">
        <v>33</v>
      </c>
      <c r="B15" s="9" t="s">
        <v>34</v>
      </c>
      <c r="C15" s="9" t="s">
        <v>35</v>
      </c>
      <c r="D15" s="9" t="s">
        <v>35</v>
      </c>
      <c r="E15" s="9" t="s">
        <v>36</v>
      </c>
      <c r="F15" s="10" t="s">
        <v>36</v>
      </c>
    </row>
    <row r="16" spans="1:6" ht="12.75">
      <c r="A16" s="11" t="s">
        <v>37</v>
      </c>
      <c r="B16" s="4"/>
      <c r="C16" s="4" t="s">
        <v>38</v>
      </c>
      <c r="D16" s="4" t="s">
        <v>39</v>
      </c>
      <c r="E16" s="4" t="s">
        <v>40</v>
      </c>
      <c r="F16" s="12" t="s">
        <v>41</v>
      </c>
    </row>
    <row r="17" spans="1:6" ht="13.5" thickBot="1">
      <c r="A17" s="13" t="s">
        <v>0</v>
      </c>
      <c r="B17" s="14" t="s">
        <v>3</v>
      </c>
      <c r="C17" s="14" t="s">
        <v>3</v>
      </c>
      <c r="D17" s="14" t="s">
        <v>3</v>
      </c>
      <c r="E17" s="14" t="s">
        <v>3</v>
      </c>
      <c r="F17" s="15" t="s">
        <v>3</v>
      </c>
    </row>
    <row r="18" spans="1:6" ht="12.75">
      <c r="A18" s="16">
        <v>2</v>
      </c>
      <c r="B18" s="17">
        <v>26</v>
      </c>
      <c r="C18" s="17"/>
      <c r="D18" s="17"/>
      <c r="E18" s="17"/>
      <c r="F18" s="18"/>
    </row>
    <row r="19" spans="1:6" ht="12.75">
      <c r="A19" s="19">
        <v>4</v>
      </c>
      <c r="B19" s="2">
        <v>47</v>
      </c>
      <c r="C19" s="2"/>
      <c r="D19" s="2"/>
      <c r="E19" s="2"/>
      <c r="F19" s="20"/>
    </row>
    <row r="20" spans="1:6" ht="12.75">
      <c r="A20" s="19">
        <v>6</v>
      </c>
      <c r="B20" s="2">
        <v>62</v>
      </c>
      <c r="C20" s="2"/>
      <c r="D20" s="2"/>
      <c r="E20" s="2"/>
      <c r="F20" s="20"/>
    </row>
    <row r="21" spans="1:6" ht="12.75">
      <c r="A21" s="19">
        <v>8</v>
      </c>
      <c r="B21" s="2">
        <v>72</v>
      </c>
      <c r="C21" s="2"/>
      <c r="D21" s="2"/>
      <c r="E21" s="2"/>
      <c r="F21" s="20"/>
    </row>
    <row r="22" spans="1:6" ht="12.75">
      <c r="A22" s="19">
        <v>10</v>
      </c>
      <c r="B22" s="2">
        <v>81</v>
      </c>
      <c r="C22" s="2">
        <v>101</v>
      </c>
      <c r="D22" s="2">
        <v>111</v>
      </c>
      <c r="E22" s="2">
        <v>90</v>
      </c>
      <c r="F22" s="20">
        <v>97</v>
      </c>
    </row>
    <row r="23" spans="1:6" ht="12.75">
      <c r="A23" s="19">
        <v>15</v>
      </c>
      <c r="B23" s="2">
        <v>102</v>
      </c>
      <c r="C23" s="2"/>
      <c r="D23" s="2"/>
      <c r="E23" s="2"/>
      <c r="F23" s="20"/>
    </row>
    <row r="24" spans="1:6" ht="12.75">
      <c r="A24" s="19">
        <v>20</v>
      </c>
      <c r="B24" s="2">
        <v>124</v>
      </c>
      <c r="C24" s="2">
        <v>179</v>
      </c>
      <c r="D24" s="2">
        <v>208</v>
      </c>
      <c r="E24" s="2">
        <v>160</v>
      </c>
      <c r="F24" s="20">
        <v>178</v>
      </c>
    </row>
    <row r="25" spans="1:6" ht="12.75">
      <c r="A25" s="19">
        <v>25</v>
      </c>
      <c r="B25" s="2">
        <v>147</v>
      </c>
      <c r="C25" s="2"/>
      <c r="D25" s="2"/>
      <c r="E25" s="2"/>
      <c r="F25" s="20"/>
    </row>
    <row r="26" spans="1:6" ht="12.75">
      <c r="A26" s="19">
        <v>30</v>
      </c>
      <c r="B26" s="2">
        <v>172</v>
      </c>
      <c r="C26" s="2">
        <v>256</v>
      </c>
      <c r="D26" s="2">
        <v>301</v>
      </c>
      <c r="E26" s="2">
        <v>226</v>
      </c>
      <c r="F26" s="20">
        <v>262</v>
      </c>
    </row>
    <row r="27" spans="1:6" ht="12.75">
      <c r="A27" s="19">
        <v>40</v>
      </c>
      <c r="B27" s="2">
        <v>225</v>
      </c>
      <c r="C27" s="2">
        <v>348</v>
      </c>
      <c r="D27" s="2">
        <v>392</v>
      </c>
      <c r="E27" s="2">
        <v>279</v>
      </c>
      <c r="F27" s="20">
        <v>339</v>
      </c>
    </row>
    <row r="28" spans="1:6" ht="12.75">
      <c r="A28" s="19">
        <v>50</v>
      </c>
      <c r="B28" s="2">
        <v>278</v>
      </c>
      <c r="C28" s="2">
        <v>431</v>
      </c>
      <c r="D28" s="2">
        <v>475</v>
      </c>
      <c r="E28" s="2">
        <v>334</v>
      </c>
      <c r="F28" s="20">
        <v>407</v>
      </c>
    </row>
    <row r="29" spans="1:6" ht="12.75">
      <c r="A29" s="19">
        <v>60</v>
      </c>
      <c r="B29" s="2">
        <v>332</v>
      </c>
      <c r="C29" s="2">
        <v>513</v>
      </c>
      <c r="D29" s="2">
        <v>557</v>
      </c>
      <c r="E29" s="2">
        <v>397</v>
      </c>
      <c r="F29" s="20">
        <v>470</v>
      </c>
    </row>
    <row r="30" spans="1:6" ht="12.75">
      <c r="A30" s="19">
        <v>70</v>
      </c>
      <c r="B30" s="2">
        <v>382</v>
      </c>
      <c r="C30" s="2"/>
      <c r="D30" s="2"/>
      <c r="E30" s="2"/>
      <c r="F30" s="20"/>
    </row>
    <row r="31" spans="1:6" ht="12.75">
      <c r="A31" s="19">
        <v>80</v>
      </c>
      <c r="B31" s="2">
        <v>435</v>
      </c>
      <c r="C31" s="2">
        <v>657</v>
      </c>
      <c r="D31" s="2">
        <v>701</v>
      </c>
      <c r="E31" s="2">
        <v>511</v>
      </c>
      <c r="F31" s="20">
        <v>585</v>
      </c>
    </row>
    <row r="32" spans="1:6" ht="12.75">
      <c r="A32" s="19">
        <v>90</v>
      </c>
      <c r="B32" s="2">
        <v>488</v>
      </c>
      <c r="C32" s="2"/>
      <c r="D32" s="2"/>
      <c r="E32" s="2"/>
      <c r="F32" s="20"/>
    </row>
    <row r="33" spans="1:6" ht="13.5" thickBot="1">
      <c r="A33" s="21">
        <v>100</v>
      </c>
      <c r="B33" s="22">
        <v>537</v>
      </c>
      <c r="C33" s="22">
        <v>820</v>
      </c>
      <c r="D33" s="22">
        <v>855</v>
      </c>
      <c r="E33" s="22">
        <v>629</v>
      </c>
      <c r="F33" s="23">
        <v>703</v>
      </c>
    </row>
    <row r="35" ht="12.75">
      <c r="A35" t="s">
        <v>42</v>
      </c>
    </row>
    <row r="36" ht="13.5" thickBot="1"/>
    <row r="37" spans="1:8" ht="25.5">
      <c r="A37" s="24" t="s">
        <v>43</v>
      </c>
      <c r="B37" s="25">
        <v>2.5</v>
      </c>
      <c r="C37" s="25">
        <v>5</v>
      </c>
      <c r="D37" s="25">
        <v>10</v>
      </c>
      <c r="E37" s="25">
        <v>15</v>
      </c>
      <c r="F37" s="25">
        <v>20</v>
      </c>
      <c r="G37" s="25">
        <v>25</v>
      </c>
      <c r="H37" s="26">
        <v>30</v>
      </c>
    </row>
    <row r="38" spans="1:8" ht="26.25" thickBot="1">
      <c r="A38" s="27" t="s">
        <v>44</v>
      </c>
      <c r="B38" s="28">
        <v>-16.5</v>
      </c>
      <c r="C38" s="28">
        <v>-13.1</v>
      </c>
      <c r="D38" s="28">
        <v>-6.5</v>
      </c>
      <c r="E38" s="28">
        <v>-0.5</v>
      </c>
      <c r="F38" s="28">
        <v>4.4</v>
      </c>
      <c r="G38" s="28">
        <v>7.9</v>
      </c>
      <c r="H38" s="29">
        <v>10.1</v>
      </c>
    </row>
    <row r="40" ht="12.75">
      <c r="A40" t="s">
        <v>45</v>
      </c>
    </row>
    <row r="42" ht="12.75">
      <c r="A42" t="s">
        <v>46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I122"/>
  <sheetViews>
    <sheetView workbookViewId="0" topLeftCell="A1">
      <selection activeCell="B11" sqref="B11"/>
    </sheetView>
  </sheetViews>
  <sheetFormatPr defaultColWidth="9.140625" defaultRowHeight="12.75"/>
  <cols>
    <col min="1" max="2" width="8.7109375" style="1" customWidth="1"/>
    <col min="3" max="6" width="8.7109375" style="0" customWidth="1"/>
    <col min="7" max="16384" width="11.421875" style="0" customWidth="1"/>
  </cols>
  <sheetData>
    <row r="1" spans="1:6" ht="27" thickBot="1">
      <c r="A1" s="86" t="s">
        <v>47</v>
      </c>
      <c r="C1" s="6"/>
      <c r="D1" s="6"/>
      <c r="E1" s="6"/>
      <c r="F1" s="6"/>
    </row>
    <row r="2" spans="1:6" ht="12.75">
      <c r="A2" s="84" t="s">
        <v>48</v>
      </c>
      <c r="B2" s="81"/>
      <c r="C2" s="55"/>
      <c r="D2" s="55"/>
      <c r="E2" s="55"/>
      <c r="F2" s="56"/>
    </row>
    <row r="3" spans="1:6" ht="13.5" thickBot="1">
      <c r="A3" s="85" t="s">
        <v>49</v>
      </c>
      <c r="B3" s="3"/>
      <c r="C3" s="57"/>
      <c r="D3" s="57"/>
      <c r="E3" s="57"/>
      <c r="F3" s="58"/>
    </row>
    <row r="4" spans="1:6" ht="12.75">
      <c r="A4" s="65"/>
      <c r="B4" s="66"/>
      <c r="C4" s="55" t="s">
        <v>51</v>
      </c>
      <c r="D4" s="55"/>
      <c r="E4" s="55"/>
      <c r="F4" s="56"/>
    </row>
    <row r="5" spans="1:6" ht="12.75">
      <c r="A5" s="59" t="s">
        <v>71</v>
      </c>
      <c r="B5" s="3" t="s">
        <v>50</v>
      </c>
      <c r="C5" s="3">
        <v>2.5</v>
      </c>
      <c r="D5" s="3">
        <v>5</v>
      </c>
      <c r="E5" s="3">
        <v>10</v>
      </c>
      <c r="F5" s="54">
        <v>25</v>
      </c>
    </row>
    <row r="6" spans="1:6" ht="12.75">
      <c r="A6" s="116" t="s">
        <v>53</v>
      </c>
      <c r="B6" s="117"/>
      <c r="C6" s="117"/>
      <c r="D6" s="117"/>
      <c r="E6" s="117"/>
      <c r="F6" s="118"/>
    </row>
    <row r="7" spans="1:6" ht="12.75">
      <c r="A7" s="59" t="s">
        <v>52</v>
      </c>
      <c r="B7" s="3" t="s">
        <v>4</v>
      </c>
      <c r="C7" s="3" t="s">
        <v>4</v>
      </c>
      <c r="D7" s="3" t="s">
        <v>4</v>
      </c>
      <c r="E7" s="3" t="s">
        <v>4</v>
      </c>
      <c r="F7" s="54" t="s">
        <v>4</v>
      </c>
    </row>
    <row r="8" spans="1:6" ht="12.75">
      <c r="A8" s="59">
        <v>5</v>
      </c>
      <c r="B8" s="60">
        <v>0.42</v>
      </c>
      <c r="C8" s="60">
        <v>0.13</v>
      </c>
      <c r="D8" s="60">
        <v>0.15</v>
      </c>
      <c r="E8" s="60">
        <v>0.15</v>
      </c>
      <c r="F8" s="61">
        <v>0.16</v>
      </c>
    </row>
    <row r="9" spans="1:6" ht="12.75">
      <c r="A9" s="71">
        <f>A8+(B9-B8)*(A10-A8)/(B10-B8)</f>
        <v>5.930232558139535</v>
      </c>
      <c r="B9" s="82">
        <v>0.5</v>
      </c>
      <c r="C9" s="60"/>
      <c r="D9" s="60"/>
      <c r="E9" s="60"/>
      <c r="F9" s="61"/>
    </row>
    <row r="10" spans="1:6" ht="12.75">
      <c r="A10" s="59">
        <v>10</v>
      </c>
      <c r="B10" s="60">
        <v>0.85</v>
      </c>
      <c r="C10" s="60">
        <v>0.27</v>
      </c>
      <c r="D10" s="60">
        <v>0.29</v>
      </c>
      <c r="E10" s="60">
        <v>0.3</v>
      </c>
      <c r="F10" s="61">
        <v>0.32</v>
      </c>
    </row>
    <row r="11" spans="1:6" ht="12.75">
      <c r="A11" s="71">
        <f>A10+(B11-B10)*(A12-A10)/(B12-B10)</f>
        <v>11.666666666666666</v>
      </c>
      <c r="B11" s="82">
        <v>1</v>
      </c>
      <c r="C11" s="60"/>
      <c r="D11" s="60"/>
      <c r="E11" s="60"/>
      <c r="F11" s="61"/>
    </row>
    <row r="12" spans="1:6" ht="12.75">
      <c r="A12" s="59">
        <v>15</v>
      </c>
      <c r="B12" s="60">
        <v>1.3</v>
      </c>
      <c r="C12" s="60">
        <v>0.42</v>
      </c>
      <c r="D12" s="60">
        <v>0.44</v>
      </c>
      <c r="E12" s="60">
        <v>0.46</v>
      </c>
      <c r="F12" s="61">
        <v>0.48</v>
      </c>
    </row>
    <row r="13" spans="1:6" ht="12.75">
      <c r="A13" s="59">
        <v>20</v>
      </c>
      <c r="B13" s="60">
        <v>1.75</v>
      </c>
      <c r="C13" s="60">
        <v>0.58</v>
      </c>
      <c r="D13" s="60">
        <v>0.6</v>
      </c>
      <c r="E13" s="60">
        <v>0.62</v>
      </c>
      <c r="F13" s="61">
        <v>0.64</v>
      </c>
    </row>
    <row r="14" spans="1:6" ht="12.75">
      <c r="A14" s="71">
        <f>A13+(B14-B13)*(A15-A13)/(B15-B13)</f>
        <v>22.77777777777778</v>
      </c>
      <c r="B14" s="82">
        <v>2</v>
      </c>
      <c r="C14" s="60"/>
      <c r="D14" s="60"/>
      <c r="E14" s="60"/>
      <c r="F14" s="61"/>
    </row>
    <row r="15" spans="1:6" ht="12.75">
      <c r="A15" s="59">
        <v>25</v>
      </c>
      <c r="B15" s="60">
        <v>2.2</v>
      </c>
      <c r="C15" s="60">
        <v>0.76</v>
      </c>
      <c r="D15" s="60">
        <v>0.77</v>
      </c>
      <c r="E15" s="60">
        <v>0.78</v>
      </c>
      <c r="F15" s="61">
        <v>0.81</v>
      </c>
    </row>
    <row r="16" spans="1:6" ht="12.75">
      <c r="A16" s="59">
        <v>30</v>
      </c>
      <c r="B16" s="60">
        <v>2.69</v>
      </c>
      <c r="C16" s="60">
        <v>0.95</v>
      </c>
      <c r="D16" s="60">
        <v>0.94</v>
      </c>
      <c r="E16" s="60">
        <v>0.95</v>
      </c>
      <c r="F16" s="61">
        <v>0.98</v>
      </c>
    </row>
    <row r="17" spans="1:6" ht="12.75">
      <c r="A17" s="71">
        <f>A16+(B17-B16)*(A18-A16)/(B18-B16)</f>
        <v>33.03921568627451</v>
      </c>
      <c r="B17" s="82">
        <v>3</v>
      </c>
      <c r="C17" s="60"/>
      <c r="D17" s="60"/>
      <c r="E17" s="60"/>
      <c r="F17" s="61"/>
    </row>
    <row r="18" spans="1:6" ht="12.75">
      <c r="A18" s="59">
        <v>35</v>
      </c>
      <c r="B18" s="62">
        <v>3.2</v>
      </c>
      <c r="C18" s="62">
        <v>1.17</v>
      </c>
      <c r="D18" s="62">
        <v>1.12</v>
      </c>
      <c r="E18" s="60">
        <v>1.12</v>
      </c>
      <c r="F18" s="61">
        <v>1.15</v>
      </c>
    </row>
    <row r="19" spans="1:6" ht="12.75">
      <c r="A19" s="59">
        <v>40</v>
      </c>
      <c r="B19" s="60">
        <v>3.81</v>
      </c>
      <c r="C19" s="60">
        <v>1.41</v>
      </c>
      <c r="D19" s="60">
        <v>1.3</v>
      </c>
      <c r="E19" s="60">
        <v>1.29</v>
      </c>
      <c r="F19" s="61">
        <v>1.32</v>
      </c>
    </row>
    <row r="20" spans="1:6" ht="12.75">
      <c r="A20" s="71">
        <f>A19+(B20-B19)*(A21-A19)/(B21-B19)</f>
        <v>41.39705882352941</v>
      </c>
      <c r="B20" s="82">
        <v>4</v>
      </c>
      <c r="C20" s="60"/>
      <c r="D20" s="60"/>
      <c r="E20" s="60"/>
      <c r="F20" s="61"/>
    </row>
    <row r="21" spans="1:6" ht="12.75">
      <c r="A21" s="59">
        <v>45</v>
      </c>
      <c r="B21" s="60">
        <v>4.49</v>
      </c>
      <c r="C21" s="60">
        <v>1.68</v>
      </c>
      <c r="D21" s="60">
        <v>1.5</v>
      </c>
      <c r="E21" s="60">
        <v>1.47</v>
      </c>
      <c r="F21" s="61">
        <v>1.49</v>
      </c>
    </row>
    <row r="22" spans="1:6" ht="12.75">
      <c r="A22" s="71">
        <f>A21+(B22-B21)*(A23-A21)/(B23-B21)</f>
        <v>48.59154929577465</v>
      </c>
      <c r="B22" s="82">
        <v>5</v>
      </c>
      <c r="C22" s="60"/>
      <c r="D22" s="60"/>
      <c r="E22" s="60"/>
      <c r="F22" s="61"/>
    </row>
    <row r="23" spans="1:6" ht="12.75">
      <c r="A23" s="59">
        <v>50</v>
      </c>
      <c r="B23" s="60">
        <v>5.2</v>
      </c>
      <c r="C23" s="60">
        <v>2</v>
      </c>
      <c r="D23" s="60">
        <v>1.71</v>
      </c>
      <c r="E23" s="60">
        <v>1.65</v>
      </c>
      <c r="F23" s="61">
        <v>1.66</v>
      </c>
    </row>
    <row r="24" spans="1:6" ht="12.75">
      <c r="A24" s="71">
        <f>A23+(B24-B23)*(A25-A23)/(B25-B23)</f>
        <v>54.96894409937888</v>
      </c>
      <c r="B24" s="82">
        <v>6</v>
      </c>
      <c r="C24" s="60"/>
      <c r="D24" s="60"/>
      <c r="E24" s="60"/>
      <c r="F24" s="61"/>
    </row>
    <row r="25" spans="1:6" ht="12.75">
      <c r="A25" s="59">
        <v>60</v>
      </c>
      <c r="B25" s="60">
        <v>6.81</v>
      </c>
      <c r="C25" s="60">
        <v>2.82</v>
      </c>
      <c r="D25" s="60">
        <v>2.17</v>
      </c>
      <c r="E25" s="60">
        <v>2.02</v>
      </c>
      <c r="F25" s="61">
        <v>2.01</v>
      </c>
    </row>
    <row r="26" spans="1:6" ht="12.75">
      <c r="A26" s="71">
        <f>A25+(B26-B25)*(A28-A25)/(B28-B25)</f>
        <v>60.95</v>
      </c>
      <c r="B26" s="82">
        <v>7</v>
      </c>
      <c r="C26" s="60"/>
      <c r="D26" s="60"/>
      <c r="E26" s="60"/>
      <c r="F26" s="61"/>
    </row>
    <row r="27" spans="1:6" ht="12.75">
      <c r="A27" s="71">
        <f>A25+(B27-B25)*(A28-A25)/(B28-B25)</f>
        <v>65.95</v>
      </c>
      <c r="B27" s="82">
        <v>8</v>
      </c>
      <c r="C27" s="60"/>
      <c r="D27" s="60"/>
      <c r="E27" s="60"/>
      <c r="F27" s="61"/>
    </row>
    <row r="28" spans="1:6" ht="12.75">
      <c r="A28" s="59">
        <v>70</v>
      </c>
      <c r="B28" s="60">
        <v>8.81</v>
      </c>
      <c r="C28" s="60">
        <v>4.05</v>
      </c>
      <c r="D28" s="60">
        <v>2.68</v>
      </c>
      <c r="E28" s="60">
        <v>2.42</v>
      </c>
      <c r="F28" s="61">
        <v>2.37</v>
      </c>
    </row>
    <row r="29" spans="1:6" ht="12.75">
      <c r="A29" s="71">
        <f>A28+(B29-B28)*(A32-A28)/(B32-B28)</f>
        <v>70.8296943231441</v>
      </c>
      <c r="B29" s="82">
        <v>9</v>
      </c>
      <c r="C29" s="60"/>
      <c r="D29" s="60"/>
      <c r="E29" s="60"/>
      <c r="F29" s="61"/>
    </row>
    <row r="30" spans="1:6" ht="12.75">
      <c r="A30" s="71">
        <f>A28+(B30-B28)*(A32-A28)/(B32-B28)</f>
        <v>75.19650655021834</v>
      </c>
      <c r="B30" s="82">
        <v>10</v>
      </c>
      <c r="C30" s="60"/>
      <c r="D30" s="60"/>
      <c r="E30" s="60"/>
      <c r="F30" s="61"/>
    </row>
    <row r="31" spans="1:6" ht="12.75">
      <c r="A31" s="71">
        <f>A28+(B31-B28)*(A32-A28)/(B32-B28)</f>
        <v>79.56331877729258</v>
      </c>
      <c r="B31" s="82">
        <v>11</v>
      </c>
      <c r="C31" s="60"/>
      <c r="D31" s="60"/>
      <c r="E31" s="60"/>
      <c r="F31" s="61"/>
    </row>
    <row r="32" spans="1:6" ht="12.75">
      <c r="A32" s="59">
        <v>80</v>
      </c>
      <c r="B32" s="60">
        <v>11.1</v>
      </c>
      <c r="C32" s="60"/>
      <c r="D32" s="60">
        <v>3.26</v>
      </c>
      <c r="E32" s="60">
        <v>2.84</v>
      </c>
      <c r="F32" s="61">
        <v>2.74</v>
      </c>
    </row>
    <row r="33" spans="1:6" ht="12.75">
      <c r="A33" s="71">
        <f>A32+(B33-B32)*(A35-A32)/(B35-B32)</f>
        <v>84.0909090909091</v>
      </c>
      <c r="B33" s="82">
        <v>12</v>
      </c>
      <c r="C33" s="60"/>
      <c r="D33" s="60"/>
      <c r="E33" s="60"/>
      <c r="F33" s="61"/>
    </row>
    <row r="34" spans="1:6" ht="12.75">
      <c r="A34" s="71">
        <f>A32+(B34-B32)*(A35-A32)/(B35-B32)</f>
        <v>88.63636363636363</v>
      </c>
      <c r="B34" s="82">
        <v>13</v>
      </c>
      <c r="C34" s="60"/>
      <c r="D34" s="60"/>
      <c r="E34" s="60"/>
      <c r="F34" s="61"/>
    </row>
    <row r="35" spans="1:6" ht="12.75">
      <c r="A35" s="59">
        <v>90</v>
      </c>
      <c r="B35" s="60">
        <v>13.3</v>
      </c>
      <c r="C35" s="60"/>
      <c r="D35" s="60">
        <v>3.94</v>
      </c>
      <c r="E35" s="60">
        <v>3.28</v>
      </c>
      <c r="F35" s="61">
        <v>3.11</v>
      </c>
    </row>
    <row r="36" spans="1:6" ht="12.75">
      <c r="A36" s="71">
        <f>A35+(B36-B35)*(A38-A35)/(B38-B35)</f>
        <v>93.18181818181817</v>
      </c>
      <c r="B36" s="82">
        <v>14</v>
      </c>
      <c r="C36" s="60"/>
      <c r="D36" s="60"/>
      <c r="E36" s="60"/>
      <c r="F36" s="61"/>
    </row>
    <row r="37" spans="1:6" ht="12.75">
      <c r="A37" s="71">
        <f>A35+(B37-B35)*(A38-A35)/(B38-B35)</f>
        <v>97.72727272727272</v>
      </c>
      <c r="B37" s="82">
        <v>15</v>
      </c>
      <c r="C37" s="60"/>
      <c r="D37" s="60"/>
      <c r="E37" s="60"/>
      <c r="F37" s="61"/>
    </row>
    <row r="38" spans="1:6" ht="12.75">
      <c r="A38" s="59">
        <v>100</v>
      </c>
      <c r="B38" s="60">
        <v>15.5</v>
      </c>
      <c r="C38" s="60"/>
      <c r="D38" s="60">
        <v>4.77</v>
      </c>
      <c r="E38" s="60">
        <v>3.75</v>
      </c>
      <c r="F38" s="61">
        <v>3.49</v>
      </c>
    </row>
    <row r="39" spans="1:6" ht="12.75">
      <c r="A39" s="71">
        <f>A38+(B39-B38)*(A41-A38)/(B41-B38)</f>
        <v>102.27272727272728</v>
      </c>
      <c r="B39" s="82">
        <v>16</v>
      </c>
      <c r="C39" s="60"/>
      <c r="D39" s="60"/>
      <c r="E39" s="60"/>
      <c r="F39" s="61"/>
    </row>
    <row r="40" spans="1:6" ht="12.75">
      <c r="A40" s="71">
        <f>A38+(B40-B38)*(A41-A38)/(B41-B38)</f>
        <v>106.81818181818181</v>
      </c>
      <c r="B40" s="82">
        <v>17</v>
      </c>
      <c r="C40" s="60"/>
      <c r="D40" s="60"/>
      <c r="E40" s="60"/>
      <c r="F40" s="61"/>
    </row>
    <row r="41" spans="1:6" ht="12.75">
      <c r="A41" s="59">
        <v>110</v>
      </c>
      <c r="B41" s="60">
        <v>17.7</v>
      </c>
      <c r="C41" s="60"/>
      <c r="D41" s="60">
        <v>5.79</v>
      </c>
      <c r="E41" s="60">
        <v>4.25</v>
      </c>
      <c r="F41" s="61">
        <v>3.88</v>
      </c>
    </row>
    <row r="42" spans="1:6" ht="12.75">
      <c r="A42" s="71">
        <f>A41+(B42-B41)*(A44-A41)/(B44-B41)</f>
        <v>111.42857142857143</v>
      </c>
      <c r="B42" s="82">
        <v>18</v>
      </c>
      <c r="C42" s="60"/>
      <c r="D42" s="60"/>
      <c r="E42" s="60"/>
      <c r="F42" s="61"/>
    </row>
    <row r="43" spans="1:6" ht="12.75">
      <c r="A43" s="71">
        <f>A41+(B43-B41)*(A44-A41)/(B44-B41)</f>
        <v>116.19047619047619</v>
      </c>
      <c r="B43" s="82">
        <v>19</v>
      </c>
      <c r="C43" s="60"/>
      <c r="D43" s="60"/>
      <c r="E43" s="60"/>
      <c r="F43" s="61"/>
    </row>
    <row r="44" spans="1:6" ht="12.75">
      <c r="A44" s="59">
        <v>120</v>
      </c>
      <c r="B44" s="60">
        <v>19.8</v>
      </c>
      <c r="C44" s="60"/>
      <c r="D44" s="60">
        <v>7.07</v>
      </c>
      <c r="E44" s="60">
        <v>4.78</v>
      </c>
      <c r="F44" s="61">
        <v>4.28</v>
      </c>
    </row>
    <row r="45" spans="1:6" ht="12.75">
      <c r="A45" s="71">
        <f>A44+(B45-B44)*(A47-A44)/(B47-B44)</f>
        <v>120.9090909090909</v>
      </c>
      <c r="B45" s="82">
        <v>20</v>
      </c>
      <c r="C45" s="60"/>
      <c r="D45" s="60"/>
      <c r="E45" s="60"/>
      <c r="F45" s="61"/>
    </row>
    <row r="46" spans="1:6" ht="12.75">
      <c r="A46" s="71">
        <f>A44+(B46-B44)*(A47-A44)/(B47-B44)</f>
        <v>125.45454545454545</v>
      </c>
      <c r="B46" s="82">
        <v>21</v>
      </c>
      <c r="C46" s="60"/>
      <c r="D46" s="60"/>
      <c r="E46" s="60"/>
      <c r="F46" s="61"/>
    </row>
    <row r="47" spans="1:6" ht="12.75">
      <c r="A47" s="59">
        <v>130</v>
      </c>
      <c r="B47" s="60">
        <v>22</v>
      </c>
      <c r="C47" s="60"/>
      <c r="D47" s="60"/>
      <c r="E47" s="60">
        <v>5.35</v>
      </c>
      <c r="F47" s="61">
        <v>4.69</v>
      </c>
    </row>
    <row r="48" spans="1:6" ht="12.75">
      <c r="A48" s="71">
        <f>A47+(B48-B47)*(A50-A47)/(B50-B47)</f>
        <v>134.76190476190476</v>
      </c>
      <c r="B48" s="82">
        <v>23</v>
      </c>
      <c r="C48" s="60"/>
      <c r="D48" s="60"/>
      <c r="E48" s="60"/>
      <c r="F48" s="61"/>
    </row>
    <row r="49" spans="1:6" ht="12.75">
      <c r="A49" s="71">
        <f>A47+(B49-B47)*(A50-A47)/(B50-B47)</f>
        <v>139.52380952380952</v>
      </c>
      <c r="B49" s="82">
        <v>24</v>
      </c>
      <c r="C49" s="60"/>
      <c r="D49" s="60"/>
      <c r="E49" s="60"/>
      <c r="F49" s="61"/>
    </row>
    <row r="50" spans="1:6" ht="12.75">
      <c r="A50" s="59">
        <v>140</v>
      </c>
      <c r="B50" s="60">
        <v>24.1</v>
      </c>
      <c r="C50" s="60"/>
      <c r="D50" s="60"/>
      <c r="E50" s="60">
        <v>5.97</v>
      </c>
      <c r="F50" s="61">
        <v>5.1</v>
      </c>
    </row>
    <row r="51" spans="1:6" ht="12.75">
      <c r="A51" s="71">
        <f>A50+(B51-B50)*(A53-A50)/(B53-B50)</f>
        <v>144.5</v>
      </c>
      <c r="B51" s="82">
        <v>25</v>
      </c>
      <c r="C51" s="60"/>
      <c r="D51" s="60"/>
      <c r="E51" s="60"/>
      <c r="F51" s="61"/>
    </row>
    <row r="52" spans="1:6" ht="12.75">
      <c r="A52" s="71">
        <f>A50+(B52-B50)*(A53-A50)/(B53-B50)</f>
        <v>149.5</v>
      </c>
      <c r="B52" s="82">
        <v>26</v>
      </c>
      <c r="C52" s="60"/>
      <c r="D52" s="60"/>
      <c r="E52" s="60"/>
      <c r="F52" s="61"/>
    </row>
    <row r="53" spans="1:6" ht="12.75">
      <c r="A53" s="59">
        <v>150</v>
      </c>
      <c r="B53" s="60">
        <v>26.1</v>
      </c>
      <c r="C53" s="60"/>
      <c r="D53" s="60"/>
      <c r="E53" s="60">
        <v>6.64</v>
      </c>
      <c r="F53" s="61">
        <v>5.52</v>
      </c>
    </row>
    <row r="54" spans="1:6" ht="12.75">
      <c r="A54" s="71">
        <f>A53+(B54-B53)*(A56-A53)/(B56-B53)</f>
        <v>154.5</v>
      </c>
      <c r="B54" s="82">
        <v>27</v>
      </c>
      <c r="C54" s="60"/>
      <c r="D54" s="60"/>
      <c r="E54" s="60"/>
      <c r="F54" s="61"/>
    </row>
    <row r="55" spans="1:6" ht="12.75">
      <c r="A55" s="71">
        <f>A53+(B55-B53)*(A56-A53)/(B56-B53)</f>
        <v>159.5</v>
      </c>
      <c r="B55" s="82">
        <v>28</v>
      </c>
      <c r="C55" s="60"/>
      <c r="D55" s="60"/>
      <c r="E55" s="60"/>
      <c r="F55" s="61"/>
    </row>
    <row r="56" spans="1:6" ht="12.75">
      <c r="A56" s="59">
        <v>160</v>
      </c>
      <c r="B56" s="60">
        <v>28.1</v>
      </c>
      <c r="C56" s="60"/>
      <c r="D56" s="60"/>
      <c r="E56" s="60">
        <v>7.37</v>
      </c>
      <c r="F56" s="61">
        <v>5.95</v>
      </c>
    </row>
    <row r="57" spans="1:6" ht="12.75">
      <c r="A57" s="71">
        <f>A56+(B57-B56)*(A59-A56)/(B59-B56)</f>
        <v>164.5</v>
      </c>
      <c r="B57" s="82">
        <v>29</v>
      </c>
      <c r="C57" s="60"/>
      <c r="D57" s="60"/>
      <c r="E57" s="60"/>
      <c r="F57" s="61"/>
    </row>
    <row r="58" spans="1:6" ht="12.75">
      <c r="A58" s="71">
        <f>A56+(B58-B56)*(A59-A56)/(B59-B56)</f>
        <v>169.5</v>
      </c>
      <c r="B58" s="82">
        <v>30</v>
      </c>
      <c r="C58" s="60"/>
      <c r="D58" s="60"/>
      <c r="E58" s="60"/>
      <c r="F58" s="61"/>
    </row>
    <row r="59" spans="1:6" ht="12.75">
      <c r="A59" s="59">
        <v>170</v>
      </c>
      <c r="B59" s="60">
        <v>30.1</v>
      </c>
      <c r="C59" s="60"/>
      <c r="D59" s="60"/>
      <c r="E59" s="60">
        <v>8.16</v>
      </c>
      <c r="F59" s="61">
        <v>6.39</v>
      </c>
    </row>
    <row r="60" spans="1:6" ht="12.75">
      <c r="A60" s="71">
        <f>A59+(B60-B59)*(A61-A59)/(B61-B59)</f>
        <v>174.73684210526315</v>
      </c>
      <c r="B60" s="82">
        <v>31</v>
      </c>
      <c r="C60" s="60"/>
      <c r="D60" s="60"/>
      <c r="E60" s="60"/>
      <c r="F60" s="61"/>
    </row>
    <row r="61" spans="1:6" ht="12.75">
      <c r="A61" s="59">
        <v>180</v>
      </c>
      <c r="B61" s="60">
        <v>32</v>
      </c>
      <c r="C61" s="60"/>
      <c r="D61" s="60"/>
      <c r="E61" s="60">
        <v>9.03</v>
      </c>
      <c r="F61" s="61">
        <v>6.84</v>
      </c>
    </row>
    <row r="62" spans="1:6" ht="12.75">
      <c r="A62" s="71">
        <f>A61+(B62-B61)*(A63-A61)/(B63-B61)</f>
        <v>185.26315789473685</v>
      </c>
      <c r="B62" s="82">
        <v>33</v>
      </c>
      <c r="C62" s="60"/>
      <c r="D62" s="60"/>
      <c r="E62" s="60"/>
      <c r="F62" s="61"/>
    </row>
    <row r="63" spans="1:6" ht="12.75">
      <c r="A63" s="59">
        <v>190</v>
      </c>
      <c r="B63" s="60">
        <v>33.9</v>
      </c>
      <c r="C63" s="60"/>
      <c r="D63" s="60"/>
      <c r="E63" s="60">
        <v>10</v>
      </c>
      <c r="F63" s="61">
        <v>7.3</v>
      </c>
    </row>
    <row r="64" spans="1:6" ht="12.75">
      <c r="A64" s="71">
        <f>A63+(B64-B63)*(A66-A63)/(B66-B63)</f>
        <v>190.55555555555557</v>
      </c>
      <c r="B64" s="82">
        <v>34</v>
      </c>
      <c r="C64" s="60"/>
      <c r="D64" s="60"/>
      <c r="E64" s="60"/>
      <c r="F64" s="61"/>
    </row>
    <row r="65" spans="1:6" ht="12.75">
      <c r="A65" s="71">
        <f>A63+(B65-B63)*(A66-A63)/(B66-B63)</f>
        <v>196.11111111111111</v>
      </c>
      <c r="B65" s="82">
        <v>35</v>
      </c>
      <c r="C65" s="60"/>
      <c r="D65" s="60"/>
      <c r="E65" s="60"/>
      <c r="F65" s="61"/>
    </row>
    <row r="66" spans="1:6" ht="12.75">
      <c r="A66" s="59">
        <v>200</v>
      </c>
      <c r="B66" s="60">
        <v>35.7</v>
      </c>
      <c r="C66" s="60"/>
      <c r="D66" s="60"/>
      <c r="E66" s="60">
        <v>11.1</v>
      </c>
      <c r="F66" s="61">
        <v>7.76</v>
      </c>
    </row>
    <row r="67" spans="1:6" ht="12.75">
      <c r="A67" s="71">
        <f>A66+(B67-B66)*(A69-A66)/(B69-B66)</f>
        <v>201.57894736842104</v>
      </c>
      <c r="B67" s="82">
        <v>36</v>
      </c>
      <c r="C67" s="60"/>
      <c r="D67" s="60"/>
      <c r="E67" s="60"/>
      <c r="F67" s="61"/>
    </row>
    <row r="68" spans="1:6" ht="12.75">
      <c r="A68" s="71">
        <f>A66+(B68-B66)*(A69-A66)/(B69-B66)</f>
        <v>206.8421052631579</v>
      </c>
      <c r="B68" s="82">
        <v>37</v>
      </c>
      <c r="C68" s="60"/>
      <c r="D68" s="60"/>
      <c r="E68" s="60"/>
      <c r="F68" s="61"/>
    </row>
    <row r="69" spans="1:6" ht="12.75">
      <c r="A69" s="59">
        <v>210</v>
      </c>
      <c r="B69" s="60">
        <v>37.6</v>
      </c>
      <c r="C69" s="60"/>
      <c r="D69" s="60"/>
      <c r="E69" s="60">
        <v>12.3</v>
      </c>
      <c r="F69" s="61">
        <v>8.24</v>
      </c>
    </row>
    <row r="70" spans="1:6" ht="12.75">
      <c r="A70" s="71">
        <f>A69+(B70-B69)*(A72-A69)/(B72-B69)</f>
        <v>212.10526315789474</v>
      </c>
      <c r="B70" s="82">
        <v>38</v>
      </c>
      <c r="C70" s="60"/>
      <c r="D70" s="60"/>
      <c r="E70" s="60"/>
      <c r="F70" s="61"/>
    </row>
    <row r="71" spans="1:6" ht="12.75">
      <c r="A71" s="71">
        <f>A69+(B71-B69)*(A72-A69)/(B72-B69)</f>
        <v>217.3684210526316</v>
      </c>
      <c r="B71" s="82">
        <v>39</v>
      </c>
      <c r="C71" s="60"/>
      <c r="D71" s="60"/>
      <c r="E71" s="60"/>
      <c r="F71" s="61"/>
    </row>
    <row r="72" spans="1:6" ht="12.75">
      <c r="A72" s="59">
        <v>220</v>
      </c>
      <c r="B72" s="60">
        <v>39.5</v>
      </c>
      <c r="C72" s="60"/>
      <c r="D72" s="60"/>
      <c r="E72" s="60">
        <v>13.7</v>
      </c>
      <c r="F72" s="61">
        <v>8.73</v>
      </c>
    </row>
    <row r="73" spans="1:6" ht="12.75">
      <c r="A73" s="71">
        <f>A72+(B73-B72)*(A75-A72)/(B75-B72)</f>
        <v>222.6315789473684</v>
      </c>
      <c r="B73" s="82">
        <v>40</v>
      </c>
      <c r="C73" s="60"/>
      <c r="D73" s="60"/>
      <c r="E73" s="60"/>
      <c r="F73" s="61"/>
    </row>
    <row r="74" spans="1:6" ht="12.75">
      <c r="A74" s="71">
        <f>A72+(B74-B72)*(A75-A72)/(B75-B72)</f>
        <v>227.89473684210526</v>
      </c>
      <c r="B74" s="82">
        <v>41</v>
      </c>
      <c r="C74" s="60"/>
      <c r="D74" s="60"/>
      <c r="E74" s="60"/>
      <c r="F74" s="61"/>
    </row>
    <row r="75" spans="1:6" ht="12.75">
      <c r="A75" s="59">
        <v>230</v>
      </c>
      <c r="B75" s="60">
        <v>41.4</v>
      </c>
      <c r="C75" s="60"/>
      <c r="D75" s="60"/>
      <c r="E75" s="60">
        <v>15.3</v>
      </c>
      <c r="F75" s="61">
        <v>9.24</v>
      </c>
    </row>
    <row r="76" spans="1:6" ht="12.75">
      <c r="A76" s="71">
        <f>A75+(B76-B75)*(A78-A75)/(B78-B75)</f>
        <v>233.1578947368421</v>
      </c>
      <c r="B76" s="82">
        <v>42</v>
      </c>
      <c r="C76" s="60"/>
      <c r="D76" s="60"/>
      <c r="E76" s="60"/>
      <c r="F76" s="61"/>
    </row>
    <row r="77" spans="1:6" ht="12.75">
      <c r="A77" s="71">
        <f>A75+(B77-B75)*(A78-A75)/(B78-B75)</f>
        <v>238.42105263157896</v>
      </c>
      <c r="B77" s="82">
        <v>43</v>
      </c>
      <c r="C77" s="60"/>
      <c r="D77" s="60"/>
      <c r="E77" s="60"/>
      <c r="F77" s="61"/>
    </row>
    <row r="78" spans="1:6" ht="12.75">
      <c r="A78" s="59">
        <v>240</v>
      </c>
      <c r="B78" s="74">
        <v>43.3</v>
      </c>
      <c r="C78" s="60"/>
      <c r="D78" s="60"/>
      <c r="E78" s="60"/>
      <c r="F78" s="61">
        <v>9.76</v>
      </c>
    </row>
    <row r="79" spans="1:6" ht="12.75">
      <c r="A79" s="71">
        <f>A78+(B79-B78)*(A81-A78)/(B81-B78)</f>
        <v>243.68421052631578</v>
      </c>
      <c r="B79" s="82">
        <v>44</v>
      </c>
      <c r="C79" s="60"/>
      <c r="D79" s="60"/>
      <c r="E79" s="60"/>
      <c r="F79" s="61"/>
    </row>
    <row r="80" spans="1:6" ht="12.75">
      <c r="A80" s="71">
        <f>A78+(B80-B78)*(A81-A78)/(B81-B78)</f>
        <v>248.94736842105263</v>
      </c>
      <c r="B80" s="82">
        <v>45</v>
      </c>
      <c r="C80" s="60"/>
      <c r="D80" s="60"/>
      <c r="E80" s="60"/>
      <c r="F80" s="61"/>
    </row>
    <row r="81" spans="1:6" ht="12.75">
      <c r="A81" s="59">
        <v>250</v>
      </c>
      <c r="B81" s="60">
        <v>45.2</v>
      </c>
      <c r="C81" s="60"/>
      <c r="D81" s="60"/>
      <c r="E81" s="60"/>
      <c r="F81" s="61">
        <v>10.3</v>
      </c>
    </row>
    <row r="82" spans="1:6" ht="12.75">
      <c r="A82" s="71">
        <f>A81+(B82-B81)*(A85-A81)/(B85-B81)</f>
        <v>259.4736842105263</v>
      </c>
      <c r="B82" s="82">
        <v>47</v>
      </c>
      <c r="C82" s="60"/>
      <c r="D82" s="60"/>
      <c r="E82" s="60"/>
      <c r="F82" s="61"/>
    </row>
    <row r="83" spans="1:6" ht="12.75">
      <c r="A83" s="71">
        <f>A81+(B83-B81)*(A85-A81)/(B85-B81)</f>
        <v>270</v>
      </c>
      <c r="B83" s="82">
        <v>49</v>
      </c>
      <c r="C83" s="60"/>
      <c r="D83" s="60"/>
      <c r="E83" s="60"/>
      <c r="F83" s="61"/>
    </row>
    <row r="84" spans="1:6" ht="12.75">
      <c r="A84" s="71">
        <f>A81+(B84-B81)*(A85-A81)/(B85-B81)</f>
        <v>275.2631578947368</v>
      </c>
      <c r="B84" s="82">
        <v>50</v>
      </c>
      <c r="C84" s="60"/>
      <c r="D84" s="60"/>
      <c r="E84" s="60"/>
      <c r="F84" s="61"/>
    </row>
    <row r="85" spans="1:6" ht="13.5" thickBot="1">
      <c r="A85" s="13">
        <v>300</v>
      </c>
      <c r="B85" s="63">
        <v>54.7</v>
      </c>
      <c r="C85" s="63"/>
      <c r="D85" s="63"/>
      <c r="E85" s="63"/>
      <c r="F85" s="64">
        <v>13.3</v>
      </c>
    </row>
    <row r="87" ht="12.75">
      <c r="A87" s="87" t="s">
        <v>54</v>
      </c>
    </row>
    <row r="88" ht="12.75">
      <c r="A88" s="88" t="s">
        <v>55</v>
      </c>
    </row>
    <row r="89" ht="13.5" thickBot="1">
      <c r="A89" s="88" t="s">
        <v>56</v>
      </c>
    </row>
    <row r="90" spans="1:5" ht="19.5" customHeight="1" thickBot="1">
      <c r="A90" s="113" t="s">
        <v>58</v>
      </c>
      <c r="B90" s="114"/>
      <c r="C90" s="114"/>
      <c r="D90" s="114"/>
      <c r="E90" s="115"/>
    </row>
    <row r="91" spans="1:5" ht="19.5" customHeight="1" thickBot="1">
      <c r="A91" s="83" t="s">
        <v>57</v>
      </c>
      <c r="B91" s="52">
        <v>720</v>
      </c>
      <c r="C91" s="52">
        <v>740</v>
      </c>
      <c r="D91" s="52">
        <v>760</v>
      </c>
      <c r="E91" s="53">
        <v>780</v>
      </c>
    </row>
    <row r="92" spans="1:8" ht="12.75">
      <c r="A92" s="59">
        <v>0</v>
      </c>
      <c r="B92" s="3">
        <v>1.04</v>
      </c>
      <c r="C92" s="3">
        <v>1.06</v>
      </c>
      <c r="D92" s="3">
        <v>1.09</v>
      </c>
      <c r="E92" s="54">
        <v>1.12</v>
      </c>
      <c r="G92" s="78" t="s">
        <v>3</v>
      </c>
      <c r="H92" s="78" t="s">
        <v>0</v>
      </c>
    </row>
    <row r="93" spans="1:8" ht="12.75">
      <c r="A93" s="59">
        <v>10</v>
      </c>
      <c r="B93" s="3">
        <v>1</v>
      </c>
      <c r="C93" s="3">
        <v>1.02</v>
      </c>
      <c r="D93" s="3">
        <v>1.05</v>
      </c>
      <c r="E93" s="54">
        <v>1.08</v>
      </c>
      <c r="G93" s="79">
        <v>20</v>
      </c>
      <c r="H93" s="79">
        <v>1.75</v>
      </c>
    </row>
    <row r="94" spans="1:9" ht="12.75">
      <c r="A94" s="59">
        <v>20</v>
      </c>
      <c r="B94" s="3">
        <v>0.96</v>
      </c>
      <c r="C94" s="3">
        <v>0.99</v>
      </c>
      <c r="D94" s="3">
        <v>1.015</v>
      </c>
      <c r="E94" s="54">
        <v>1.04</v>
      </c>
      <c r="G94" s="80">
        <f>G93+(H94-H93)*(G95-G93)/(H95-H93)</f>
        <v>22.77777777777778</v>
      </c>
      <c r="H94" s="79">
        <v>2</v>
      </c>
      <c r="I94" t="s">
        <v>66</v>
      </c>
    </row>
    <row r="95" spans="1:8" ht="13.5" thickBot="1">
      <c r="A95" s="13">
        <v>30</v>
      </c>
      <c r="B95" s="14">
        <v>0.93</v>
      </c>
      <c r="C95" s="14">
        <v>0.96</v>
      </c>
      <c r="D95" s="14">
        <v>0.98</v>
      </c>
      <c r="E95" s="15">
        <v>1.01</v>
      </c>
      <c r="G95" s="79">
        <v>25</v>
      </c>
      <c r="H95" s="79">
        <v>2.2</v>
      </c>
    </row>
    <row r="118" spans="1:5" ht="12.75">
      <c r="A118" s="1" t="s">
        <v>69</v>
      </c>
      <c r="E118" t="s">
        <v>70</v>
      </c>
    </row>
    <row r="119" spans="1:6" ht="12.75">
      <c r="A119" s="1" t="s">
        <v>3</v>
      </c>
      <c r="B119" s="1" t="s">
        <v>0</v>
      </c>
      <c r="E119" s="1" t="s">
        <v>3</v>
      </c>
      <c r="F119" s="1" t="s">
        <v>0</v>
      </c>
    </row>
    <row r="120" spans="1:7" ht="12.75">
      <c r="A120" s="73">
        <v>20</v>
      </c>
      <c r="B120" s="72">
        <v>1.75</v>
      </c>
      <c r="C120" t="s">
        <v>67</v>
      </c>
      <c r="E120" s="73">
        <v>30</v>
      </c>
      <c r="F120" s="72">
        <v>0.94</v>
      </c>
      <c r="G120" t="s">
        <v>67</v>
      </c>
    </row>
    <row r="121" spans="1:7" ht="12.75">
      <c r="A121" s="71">
        <f>A120+(B121-B120)*(A122-A120)/(B122-B120)</f>
        <v>22.659574468085108</v>
      </c>
      <c r="B121" s="72">
        <v>2</v>
      </c>
      <c r="C121" t="s">
        <v>66</v>
      </c>
      <c r="E121" s="71">
        <f>E120+(F121-F120)*(E122-E120)/(F122-F120)</f>
        <v>31.666666666666668</v>
      </c>
      <c r="F121" s="72">
        <v>1</v>
      </c>
      <c r="G121" t="s">
        <v>66</v>
      </c>
    </row>
    <row r="122" spans="1:7" ht="12.75">
      <c r="A122" s="73">
        <v>30</v>
      </c>
      <c r="B122" s="72">
        <v>2.69</v>
      </c>
      <c r="C122" t="s">
        <v>68</v>
      </c>
      <c r="E122" s="73">
        <v>40</v>
      </c>
      <c r="F122" s="72">
        <v>1.3</v>
      </c>
      <c r="G122" t="s">
        <v>68</v>
      </c>
    </row>
  </sheetData>
  <mergeCells count="2">
    <mergeCell ref="A90:E90"/>
    <mergeCell ref="A6:F6"/>
  </mergeCells>
  <printOptions/>
  <pageMargins left="1.06" right="0.27" top="0.64" bottom="0.62" header="0.4921259845" footer="0.492125984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1">
    <pageSetUpPr fitToPage="1"/>
  </sheetPr>
  <dimension ref="A1:M115"/>
  <sheetViews>
    <sheetView workbookViewId="0" topLeftCell="A14">
      <selection activeCell="B20" sqref="B20"/>
    </sheetView>
  </sheetViews>
  <sheetFormatPr defaultColWidth="9.140625" defaultRowHeight="12.75"/>
  <cols>
    <col min="1" max="2" width="8.7109375" style="1" customWidth="1"/>
    <col min="3" max="6" width="8.7109375" style="0" customWidth="1"/>
    <col min="7" max="7" width="5.7109375" style="0" customWidth="1"/>
    <col min="8" max="13" width="8.7109375" style="0" customWidth="1"/>
    <col min="14" max="16384" width="11.421875" style="0" customWidth="1"/>
  </cols>
  <sheetData>
    <row r="1" spans="1:7" ht="26.25">
      <c r="A1" s="86" t="s">
        <v>47</v>
      </c>
      <c r="C1" s="6"/>
      <c r="D1" s="6"/>
      <c r="E1" s="6"/>
      <c r="F1" s="6"/>
      <c r="G1" s="93" t="s">
        <v>48</v>
      </c>
    </row>
    <row r="2" spans="2:13" ht="12.75">
      <c r="B2" s="76"/>
      <c r="C2" s="91"/>
      <c r="D2" s="91"/>
      <c r="E2" s="91"/>
      <c r="F2" s="91"/>
      <c r="K2" t="s">
        <v>75</v>
      </c>
      <c r="M2" s="103"/>
    </row>
    <row r="3" spans="1:8" ht="13.5" thickBot="1">
      <c r="A3" s="94" t="s">
        <v>49</v>
      </c>
      <c r="B3" s="95"/>
      <c r="C3" s="92"/>
      <c r="D3" s="92"/>
      <c r="E3" s="92"/>
      <c r="F3" s="92"/>
      <c r="H3" s="94" t="s">
        <v>49</v>
      </c>
    </row>
    <row r="4" spans="1:13" ht="12.75">
      <c r="A4" s="65"/>
      <c r="B4" s="66"/>
      <c r="C4" s="55" t="s">
        <v>51</v>
      </c>
      <c r="D4" s="55"/>
      <c r="E4" s="55"/>
      <c r="F4" s="56"/>
      <c r="H4" s="65"/>
      <c r="I4" s="66"/>
      <c r="J4" s="55" t="s">
        <v>51</v>
      </c>
      <c r="K4" s="55"/>
      <c r="L4" s="55"/>
      <c r="M4" s="56"/>
    </row>
    <row r="5" spans="1:13" ht="12.75">
      <c r="A5" s="59" t="s">
        <v>71</v>
      </c>
      <c r="B5" s="3" t="s">
        <v>50</v>
      </c>
      <c r="C5" s="3">
        <v>2.5</v>
      </c>
      <c r="D5" s="3">
        <v>5</v>
      </c>
      <c r="E5" s="3">
        <v>10</v>
      </c>
      <c r="F5" s="54">
        <v>25</v>
      </c>
      <c r="H5" s="59" t="s">
        <v>71</v>
      </c>
      <c r="I5" s="3" t="s">
        <v>50</v>
      </c>
      <c r="J5" s="3">
        <v>2.5</v>
      </c>
      <c r="K5" s="3">
        <v>5</v>
      </c>
      <c r="L5" s="3">
        <v>10</v>
      </c>
      <c r="M5" s="54">
        <v>25</v>
      </c>
    </row>
    <row r="6" spans="1:13" ht="12.75">
      <c r="A6" s="75"/>
      <c r="B6" s="90"/>
      <c r="C6" s="76"/>
      <c r="D6" s="75" t="s">
        <v>53</v>
      </c>
      <c r="E6" s="76"/>
      <c r="F6" s="77"/>
      <c r="H6" s="75"/>
      <c r="I6" s="90"/>
      <c r="J6" s="76"/>
      <c r="K6" s="75" t="s">
        <v>53</v>
      </c>
      <c r="L6" s="76"/>
      <c r="M6" s="77"/>
    </row>
    <row r="7" spans="1:13" ht="12.75">
      <c r="A7" s="75" t="s">
        <v>52</v>
      </c>
      <c r="B7" s="3" t="s">
        <v>4</v>
      </c>
      <c r="C7" s="3" t="s">
        <v>4</v>
      </c>
      <c r="D7" s="3" t="s">
        <v>4</v>
      </c>
      <c r="E7" s="3" t="s">
        <v>4</v>
      </c>
      <c r="F7" s="54" t="s">
        <v>4</v>
      </c>
      <c r="H7" s="75" t="s">
        <v>52</v>
      </c>
      <c r="I7" s="3" t="s">
        <v>4</v>
      </c>
      <c r="J7" s="3" t="s">
        <v>4</v>
      </c>
      <c r="K7" s="3" t="s">
        <v>4</v>
      </c>
      <c r="L7" s="3" t="s">
        <v>4</v>
      </c>
      <c r="M7" s="54" t="s">
        <v>4</v>
      </c>
    </row>
    <row r="8" spans="1:13" ht="12.75">
      <c r="A8" s="75">
        <v>5</v>
      </c>
      <c r="B8" s="60">
        <v>0.42</v>
      </c>
      <c r="C8" s="60">
        <v>0.13</v>
      </c>
      <c r="D8" s="60">
        <v>0.15</v>
      </c>
      <c r="E8" s="60">
        <v>0.15</v>
      </c>
      <c r="F8" s="61">
        <v>0.16</v>
      </c>
      <c r="H8" s="75">
        <v>130</v>
      </c>
      <c r="I8" s="60">
        <v>22</v>
      </c>
      <c r="J8" s="60"/>
      <c r="K8" s="60"/>
      <c r="L8" s="60">
        <v>5.35</v>
      </c>
      <c r="M8" s="61">
        <v>4.69</v>
      </c>
    </row>
    <row r="9" spans="1:13" ht="12.75">
      <c r="A9" s="89">
        <f>A8+(B9-B8)*(A10-A8)/(B10-B8)</f>
        <v>5.930232558139535</v>
      </c>
      <c r="B9" s="98">
        <v>0.5</v>
      </c>
      <c r="C9" s="60"/>
      <c r="D9" s="60"/>
      <c r="E9" s="60"/>
      <c r="F9" s="61"/>
      <c r="H9" s="89">
        <f>H8+(I9-I8)*(H11-H8)/(I11-I8)</f>
        <v>134.76190476190476</v>
      </c>
      <c r="I9" s="98">
        <v>23</v>
      </c>
      <c r="J9" s="60"/>
      <c r="K9" s="60"/>
      <c r="L9" s="60"/>
      <c r="M9" s="61"/>
    </row>
    <row r="10" spans="1:13" ht="12.75">
      <c r="A10" s="75">
        <v>10</v>
      </c>
      <c r="B10" s="60">
        <v>0.85</v>
      </c>
      <c r="C10" s="60">
        <v>0.27</v>
      </c>
      <c r="D10" s="60">
        <v>0.29</v>
      </c>
      <c r="E10" s="60">
        <v>0.3</v>
      </c>
      <c r="F10" s="61">
        <v>0.32</v>
      </c>
      <c r="H10" s="89">
        <f>H8+(I10-I8)*(H11-H8)/(I11-I8)</f>
        <v>139.52380952380952</v>
      </c>
      <c r="I10" s="98">
        <v>24</v>
      </c>
      <c r="J10" s="60"/>
      <c r="K10" s="60"/>
      <c r="L10" s="60"/>
      <c r="M10" s="61"/>
    </row>
    <row r="11" spans="1:13" ht="12.75">
      <c r="A11" s="89">
        <f>A10+(B11-B10)*(A12-A10)/(B12-B10)</f>
        <v>11.666666666666666</v>
      </c>
      <c r="B11" s="98">
        <v>1</v>
      </c>
      <c r="C11" s="60"/>
      <c r="D11" s="60"/>
      <c r="E11" s="60"/>
      <c r="F11" s="61"/>
      <c r="H11" s="75">
        <v>140</v>
      </c>
      <c r="I11" s="60">
        <v>24.1</v>
      </c>
      <c r="J11" s="60"/>
      <c r="K11" s="60"/>
      <c r="L11" s="60">
        <v>5.97</v>
      </c>
      <c r="M11" s="61">
        <v>5.1</v>
      </c>
    </row>
    <row r="12" spans="1:13" ht="12.75">
      <c r="A12" s="75">
        <v>15</v>
      </c>
      <c r="B12" s="60">
        <v>1.3</v>
      </c>
      <c r="C12" s="60">
        <v>0.42</v>
      </c>
      <c r="D12" s="60">
        <v>0.44</v>
      </c>
      <c r="E12" s="60">
        <v>0.46</v>
      </c>
      <c r="F12" s="61">
        <v>0.48</v>
      </c>
      <c r="H12" s="89">
        <f>H11+(I12-I11)*(H14-H11)/(I14-I11)</f>
        <v>144.5</v>
      </c>
      <c r="I12" s="98">
        <v>25</v>
      </c>
      <c r="J12" s="60"/>
      <c r="K12" s="60"/>
      <c r="L12" s="60"/>
      <c r="M12" s="61"/>
    </row>
    <row r="13" spans="1:13" ht="12.75">
      <c r="A13" s="75">
        <v>20</v>
      </c>
      <c r="B13" s="60">
        <v>1.75</v>
      </c>
      <c r="C13" s="60">
        <v>0.58</v>
      </c>
      <c r="D13" s="60">
        <v>0.6</v>
      </c>
      <c r="E13" s="60">
        <v>0.62</v>
      </c>
      <c r="F13" s="61">
        <v>0.64</v>
      </c>
      <c r="H13" s="89">
        <f>H11+(I13-I11)*(H14-H11)/(I14-I11)</f>
        <v>149.5</v>
      </c>
      <c r="I13" s="98">
        <v>26</v>
      </c>
      <c r="J13" s="60"/>
      <c r="K13" s="60"/>
      <c r="L13" s="60"/>
      <c r="M13" s="61"/>
    </row>
    <row r="14" spans="1:13" ht="12.75">
      <c r="A14" s="89">
        <f>A13+(B14-B13)*(A15-A13)/(B15-B13)</f>
        <v>22.77777777777778</v>
      </c>
      <c r="B14" s="98">
        <v>2</v>
      </c>
      <c r="C14" s="60"/>
      <c r="D14" s="60"/>
      <c r="E14" s="60"/>
      <c r="F14" s="61"/>
      <c r="H14" s="75">
        <v>150</v>
      </c>
      <c r="I14" s="60">
        <v>26.1</v>
      </c>
      <c r="J14" s="60"/>
      <c r="K14" s="60"/>
      <c r="L14" s="60">
        <v>6.64</v>
      </c>
      <c r="M14" s="61">
        <v>5.52</v>
      </c>
    </row>
    <row r="15" spans="1:13" ht="12.75">
      <c r="A15" s="75">
        <v>25</v>
      </c>
      <c r="B15" s="60">
        <v>2.2</v>
      </c>
      <c r="C15" s="60">
        <v>0.76</v>
      </c>
      <c r="D15" s="60">
        <v>0.77</v>
      </c>
      <c r="E15" s="60">
        <v>0.78</v>
      </c>
      <c r="F15" s="61">
        <v>0.81</v>
      </c>
      <c r="H15" s="89">
        <f>H14+(I15-I14)*(H17-H14)/(I17-I14)</f>
        <v>154.5</v>
      </c>
      <c r="I15" s="98">
        <v>27</v>
      </c>
      <c r="J15" s="60"/>
      <c r="K15" s="60"/>
      <c r="L15" s="60"/>
      <c r="M15" s="61"/>
    </row>
    <row r="16" spans="1:13" ht="12.75">
      <c r="A16" s="75">
        <v>30</v>
      </c>
      <c r="B16" s="60">
        <v>2.69</v>
      </c>
      <c r="C16" s="60">
        <v>0.95</v>
      </c>
      <c r="D16" s="60">
        <v>0.94</v>
      </c>
      <c r="E16" s="60">
        <v>0.95</v>
      </c>
      <c r="F16" s="61">
        <v>0.98</v>
      </c>
      <c r="H16" s="89">
        <f>H14+(I16-I14)*(H17-H14)/(I17-I14)</f>
        <v>159.5</v>
      </c>
      <c r="I16" s="98">
        <v>28</v>
      </c>
      <c r="J16" s="60"/>
      <c r="K16" s="60"/>
      <c r="L16" s="60"/>
      <c r="M16" s="61"/>
    </row>
    <row r="17" spans="1:13" ht="12.75">
      <c r="A17" s="89">
        <f>A16+(B17-B16)*(A18-A16)/(B18-B16)</f>
        <v>33.03921568627451</v>
      </c>
      <c r="B17" s="98">
        <v>3</v>
      </c>
      <c r="C17" s="60"/>
      <c r="D17" s="60"/>
      <c r="E17" s="60"/>
      <c r="F17" s="61"/>
      <c r="H17" s="75">
        <v>160</v>
      </c>
      <c r="I17" s="60">
        <v>28.1</v>
      </c>
      <c r="J17" s="60"/>
      <c r="K17" s="60"/>
      <c r="L17" s="60">
        <v>7.37</v>
      </c>
      <c r="M17" s="61">
        <v>5.95</v>
      </c>
    </row>
    <row r="18" spans="1:13" ht="12.75">
      <c r="A18" s="75">
        <v>35</v>
      </c>
      <c r="B18" s="74">
        <v>3.2</v>
      </c>
      <c r="C18" s="74">
        <v>1.17</v>
      </c>
      <c r="D18" s="74">
        <v>1.12</v>
      </c>
      <c r="E18" s="60">
        <v>1.12</v>
      </c>
      <c r="F18" s="61">
        <v>1.15</v>
      </c>
      <c r="H18" s="89">
        <f>H17+(I18-I17)*(H20-H17)/(I20-I17)</f>
        <v>164.5</v>
      </c>
      <c r="I18" s="98">
        <v>29</v>
      </c>
      <c r="J18" s="60"/>
      <c r="K18" s="60"/>
      <c r="L18" s="60"/>
      <c r="M18" s="61"/>
    </row>
    <row r="19" spans="1:13" ht="12.75">
      <c r="A19" s="75">
        <v>40</v>
      </c>
      <c r="B19" s="60">
        <v>3.81</v>
      </c>
      <c r="C19" s="60">
        <v>1.41</v>
      </c>
      <c r="D19" s="60">
        <v>1.3</v>
      </c>
      <c r="E19" s="60">
        <v>1.29</v>
      </c>
      <c r="F19" s="61">
        <v>1.32</v>
      </c>
      <c r="H19" s="89">
        <f>H17+(I19-I17)*(H20-H17)/(I20-I17)</f>
        <v>169.5</v>
      </c>
      <c r="I19" s="98">
        <v>30</v>
      </c>
      <c r="J19" s="60"/>
      <c r="K19" s="60"/>
      <c r="L19" s="60"/>
      <c r="M19" s="61"/>
    </row>
    <row r="20" spans="1:13" ht="12.75">
      <c r="A20" s="89">
        <f>A19+(B20-B19)*(A21-A19)/(B21-B19)</f>
        <v>41.39705882352941</v>
      </c>
      <c r="B20" s="98">
        <v>4</v>
      </c>
      <c r="C20" s="60"/>
      <c r="D20" s="60"/>
      <c r="E20" s="60"/>
      <c r="F20" s="61"/>
      <c r="H20" s="75">
        <v>170</v>
      </c>
      <c r="I20" s="60">
        <v>30.1</v>
      </c>
      <c r="J20" s="60"/>
      <c r="K20" s="60"/>
      <c r="L20" s="60">
        <v>8.16</v>
      </c>
      <c r="M20" s="61">
        <v>6.39</v>
      </c>
    </row>
    <row r="21" spans="1:13" ht="12.75">
      <c r="A21" s="75">
        <v>45</v>
      </c>
      <c r="B21" s="60">
        <v>4.49</v>
      </c>
      <c r="C21" s="60">
        <v>1.68</v>
      </c>
      <c r="D21" s="60">
        <v>1.5</v>
      </c>
      <c r="E21" s="60">
        <v>1.47</v>
      </c>
      <c r="F21" s="61">
        <v>1.49</v>
      </c>
      <c r="H21" s="89">
        <f>H20+(I21-I20)*(H22-H20)/(I22-I20)</f>
        <v>174.73684210526315</v>
      </c>
      <c r="I21" s="98">
        <v>31</v>
      </c>
      <c r="J21" s="60"/>
      <c r="K21" s="60"/>
      <c r="L21" s="60"/>
      <c r="M21" s="61"/>
    </row>
    <row r="22" spans="1:13" ht="12.75">
      <c r="A22" s="89">
        <f>A21+(B22-B21)*(A23-A21)/(B23-B21)</f>
        <v>48.59154929577465</v>
      </c>
      <c r="B22" s="98">
        <v>5</v>
      </c>
      <c r="C22" s="60"/>
      <c r="D22" s="60"/>
      <c r="E22" s="60"/>
      <c r="F22" s="61"/>
      <c r="H22" s="75">
        <v>180</v>
      </c>
      <c r="I22" s="60">
        <v>32</v>
      </c>
      <c r="J22" s="60"/>
      <c r="K22" s="60"/>
      <c r="L22" s="60">
        <v>9.03</v>
      </c>
      <c r="M22" s="61">
        <v>6.84</v>
      </c>
    </row>
    <row r="23" spans="1:13" ht="12.75">
      <c r="A23" s="75">
        <v>50</v>
      </c>
      <c r="B23" s="60">
        <v>5.2</v>
      </c>
      <c r="C23" s="60">
        <v>2</v>
      </c>
      <c r="D23" s="60">
        <v>1.71</v>
      </c>
      <c r="E23" s="60">
        <v>1.65</v>
      </c>
      <c r="F23" s="61">
        <v>1.66</v>
      </c>
      <c r="H23" s="89">
        <f>H22+(I23-I22)*(H24-H22)/(I24-I22)</f>
        <v>185.26315789473685</v>
      </c>
      <c r="I23" s="98">
        <v>33</v>
      </c>
      <c r="J23" s="60"/>
      <c r="K23" s="60"/>
      <c r="L23" s="60"/>
      <c r="M23" s="61"/>
    </row>
    <row r="24" spans="1:13" ht="12.75">
      <c r="A24" s="89">
        <f>A23+(B24-B23)*(A25-A23)/(B25-B23)</f>
        <v>54.96894409937888</v>
      </c>
      <c r="B24" s="98">
        <v>6</v>
      </c>
      <c r="C24" s="60"/>
      <c r="D24" s="60"/>
      <c r="E24" s="60"/>
      <c r="F24" s="61"/>
      <c r="H24" s="75">
        <v>190</v>
      </c>
      <c r="I24" s="60">
        <v>33.9</v>
      </c>
      <c r="J24" s="60"/>
      <c r="K24" s="60"/>
      <c r="L24" s="60">
        <v>10</v>
      </c>
      <c r="M24" s="61">
        <v>7.3</v>
      </c>
    </row>
    <row r="25" spans="1:13" ht="12.75">
      <c r="A25" s="75">
        <v>60</v>
      </c>
      <c r="B25" s="60">
        <v>6.81</v>
      </c>
      <c r="C25" s="60">
        <v>2.82</v>
      </c>
      <c r="D25" s="60">
        <v>2.17</v>
      </c>
      <c r="E25" s="60">
        <v>2.02</v>
      </c>
      <c r="F25" s="61">
        <v>2.01</v>
      </c>
      <c r="H25" s="89">
        <f>H24+(I25-I24)*(H27-H24)/(I27-I24)</f>
        <v>190.55555555555557</v>
      </c>
      <c r="I25" s="98">
        <v>34</v>
      </c>
      <c r="J25" s="60"/>
      <c r="K25" s="60"/>
      <c r="L25" s="60"/>
      <c r="M25" s="61"/>
    </row>
    <row r="26" spans="1:13" ht="12.75">
      <c r="A26" s="89">
        <f>A25+(B26-B25)*(A28-A25)/(B28-B25)</f>
        <v>60.95</v>
      </c>
      <c r="B26" s="98">
        <v>7</v>
      </c>
      <c r="C26" s="60"/>
      <c r="D26" s="60"/>
      <c r="E26" s="60"/>
      <c r="F26" s="61"/>
      <c r="H26" s="89">
        <f>H24+(I26-I24)*(H27-H24)/(I27-I24)</f>
        <v>196.11111111111111</v>
      </c>
      <c r="I26" s="98">
        <v>35</v>
      </c>
      <c r="J26" s="60"/>
      <c r="K26" s="60"/>
      <c r="L26" s="60"/>
      <c r="M26" s="61"/>
    </row>
    <row r="27" spans="1:13" ht="12.75">
      <c r="A27" s="89">
        <f>A25+(B27-B25)*(A28-A25)/(B28-B25)</f>
        <v>65.95</v>
      </c>
      <c r="B27" s="98">
        <v>8</v>
      </c>
      <c r="C27" s="60"/>
      <c r="D27" s="60"/>
      <c r="E27" s="60"/>
      <c r="F27" s="61"/>
      <c r="H27" s="75">
        <v>200</v>
      </c>
      <c r="I27" s="60">
        <v>35.7</v>
      </c>
      <c r="J27" s="60"/>
      <c r="K27" s="60"/>
      <c r="L27" s="60">
        <v>11.1</v>
      </c>
      <c r="M27" s="61">
        <v>7.76</v>
      </c>
    </row>
    <row r="28" spans="1:13" ht="12.75">
      <c r="A28" s="75">
        <v>70</v>
      </c>
      <c r="B28" s="60">
        <v>8.81</v>
      </c>
      <c r="C28" s="60">
        <v>4.05</v>
      </c>
      <c r="D28" s="60">
        <v>2.68</v>
      </c>
      <c r="E28" s="60">
        <v>2.42</v>
      </c>
      <c r="F28" s="61">
        <v>2.37</v>
      </c>
      <c r="H28" s="89">
        <f>H27+(I28-I27)*(H30-H27)/(I30-I27)</f>
        <v>201.57894736842104</v>
      </c>
      <c r="I28" s="98">
        <v>36</v>
      </c>
      <c r="J28" s="60"/>
      <c r="K28" s="60"/>
      <c r="L28" s="60"/>
      <c r="M28" s="61"/>
    </row>
    <row r="29" spans="1:13" ht="12.75">
      <c r="A29" s="89">
        <f>A28+(B29-B28)*(A32-A28)/(B32-B28)</f>
        <v>70.8296943231441</v>
      </c>
      <c r="B29" s="98">
        <v>9</v>
      </c>
      <c r="C29" s="60"/>
      <c r="D29" s="60"/>
      <c r="E29" s="60"/>
      <c r="F29" s="61"/>
      <c r="H29" s="89">
        <f>H27+(I29-I27)*(H30-H27)/(I30-I27)</f>
        <v>206.8421052631579</v>
      </c>
      <c r="I29" s="98">
        <v>37</v>
      </c>
      <c r="J29" s="60"/>
      <c r="K29" s="60"/>
      <c r="L29" s="60"/>
      <c r="M29" s="61"/>
    </row>
    <row r="30" spans="1:13" ht="12.75">
      <c r="A30" s="89">
        <f>A28+(B30-B28)*(A32-A28)/(B32-B28)</f>
        <v>75.19650655021834</v>
      </c>
      <c r="B30" s="98">
        <v>10</v>
      </c>
      <c r="C30" s="60"/>
      <c r="D30" s="60"/>
      <c r="E30" s="60"/>
      <c r="F30" s="61"/>
      <c r="H30" s="75">
        <v>210</v>
      </c>
      <c r="I30" s="60">
        <v>37.6</v>
      </c>
      <c r="J30" s="60"/>
      <c r="K30" s="60"/>
      <c r="L30" s="60">
        <v>12.3</v>
      </c>
      <c r="M30" s="61">
        <v>8.24</v>
      </c>
    </row>
    <row r="31" spans="1:13" ht="12.75">
      <c r="A31" s="89">
        <f>A28+(B31-B28)*(A32-A28)/(B32-B28)</f>
        <v>79.56331877729258</v>
      </c>
      <c r="B31" s="98">
        <v>11</v>
      </c>
      <c r="C31" s="60"/>
      <c r="D31" s="60"/>
      <c r="E31" s="60"/>
      <c r="F31" s="61"/>
      <c r="H31" s="89">
        <f>H30+(I31-I30)*(H33-H30)/(I33-I30)</f>
        <v>212.10526315789474</v>
      </c>
      <c r="I31" s="98">
        <v>38</v>
      </c>
      <c r="J31" s="60"/>
      <c r="K31" s="60"/>
      <c r="L31" s="60"/>
      <c r="M31" s="61"/>
    </row>
    <row r="32" spans="1:13" ht="12.75">
      <c r="A32" s="75">
        <v>80</v>
      </c>
      <c r="B32" s="60">
        <v>11.1</v>
      </c>
      <c r="C32" s="60"/>
      <c r="D32" s="60">
        <v>3.26</v>
      </c>
      <c r="E32" s="60">
        <v>2.84</v>
      </c>
      <c r="F32" s="61">
        <v>2.74</v>
      </c>
      <c r="H32" s="89">
        <f>H30+(I32-I30)*(H33-H30)/(I33-I30)</f>
        <v>217.3684210526316</v>
      </c>
      <c r="I32" s="98">
        <v>39</v>
      </c>
      <c r="J32" s="60"/>
      <c r="K32" s="60"/>
      <c r="L32" s="60"/>
      <c r="M32" s="61"/>
    </row>
    <row r="33" spans="1:13" ht="12.75">
      <c r="A33" s="89">
        <f>A32+(B33-B32)*(A35-A32)/(B35-B32)</f>
        <v>84.0909090909091</v>
      </c>
      <c r="B33" s="98">
        <v>12</v>
      </c>
      <c r="C33" s="60"/>
      <c r="D33" s="60"/>
      <c r="E33" s="60"/>
      <c r="F33" s="61"/>
      <c r="H33" s="75">
        <v>220</v>
      </c>
      <c r="I33" s="60">
        <v>39.5</v>
      </c>
      <c r="J33" s="60"/>
      <c r="K33" s="60"/>
      <c r="L33" s="60">
        <v>13.7</v>
      </c>
      <c r="M33" s="61">
        <v>8.73</v>
      </c>
    </row>
    <row r="34" spans="1:13" ht="12.75">
      <c r="A34" s="89">
        <f>A32+(B34-B32)*(A35-A32)/(B35-B32)</f>
        <v>88.63636363636363</v>
      </c>
      <c r="B34" s="98">
        <v>13</v>
      </c>
      <c r="C34" s="60"/>
      <c r="D34" s="60"/>
      <c r="E34" s="60"/>
      <c r="F34" s="61"/>
      <c r="H34" s="89">
        <f>H33+(I34-I33)*(H36-H33)/(I36-I33)</f>
        <v>222.6315789473684</v>
      </c>
      <c r="I34" s="98">
        <v>40</v>
      </c>
      <c r="J34" s="60"/>
      <c r="K34" s="60"/>
      <c r="L34" s="60"/>
      <c r="M34" s="61"/>
    </row>
    <row r="35" spans="1:13" ht="12.75">
      <c r="A35" s="75">
        <v>90</v>
      </c>
      <c r="B35" s="60">
        <v>13.3</v>
      </c>
      <c r="C35" s="60"/>
      <c r="D35" s="60">
        <v>3.94</v>
      </c>
      <c r="E35" s="60">
        <v>3.28</v>
      </c>
      <c r="F35" s="61">
        <v>3.11</v>
      </c>
      <c r="H35" s="89">
        <f>H33+(I35-I33)*(H36-H33)/(I36-I33)</f>
        <v>227.89473684210526</v>
      </c>
      <c r="I35" s="98">
        <v>41</v>
      </c>
      <c r="J35" s="60"/>
      <c r="K35" s="60"/>
      <c r="L35" s="60"/>
      <c r="M35" s="61"/>
    </row>
    <row r="36" spans="1:13" ht="12.75">
      <c r="A36" s="89">
        <f>A35+(B36-B35)*(A38-A35)/(B38-B35)</f>
        <v>93.18181818181817</v>
      </c>
      <c r="B36" s="98">
        <v>14</v>
      </c>
      <c r="C36" s="60"/>
      <c r="D36" s="60"/>
      <c r="E36" s="60"/>
      <c r="F36" s="61"/>
      <c r="H36" s="75">
        <v>230</v>
      </c>
      <c r="I36" s="60">
        <v>41.4</v>
      </c>
      <c r="J36" s="60"/>
      <c r="K36" s="60"/>
      <c r="L36" s="60">
        <v>15.3</v>
      </c>
      <c r="M36" s="61">
        <v>9.24</v>
      </c>
    </row>
    <row r="37" spans="1:13" ht="12.75">
      <c r="A37" s="89">
        <f>A35+(B37-B35)*(A38-A35)/(B38-B35)</f>
        <v>97.72727272727272</v>
      </c>
      <c r="B37" s="98">
        <v>15</v>
      </c>
      <c r="C37" s="60"/>
      <c r="D37" s="60"/>
      <c r="E37" s="60"/>
      <c r="F37" s="61"/>
      <c r="H37" s="89">
        <f>H36+(I37-I36)*(H39-H36)/(I39-I36)</f>
        <v>233.1578947368421</v>
      </c>
      <c r="I37" s="98">
        <v>42</v>
      </c>
      <c r="J37" s="60"/>
      <c r="K37" s="60"/>
      <c r="L37" s="60"/>
      <c r="M37" s="61"/>
    </row>
    <row r="38" spans="1:13" ht="12.75">
      <c r="A38" s="75">
        <v>100</v>
      </c>
      <c r="B38" s="60">
        <v>15.5</v>
      </c>
      <c r="C38" s="60"/>
      <c r="D38" s="60">
        <v>4.77</v>
      </c>
      <c r="E38" s="60">
        <v>3.75</v>
      </c>
      <c r="F38" s="61">
        <v>3.49</v>
      </c>
      <c r="H38" s="89">
        <f>H36+(I38-I36)*(H39-H36)/(I39-I36)</f>
        <v>238.42105263157896</v>
      </c>
      <c r="I38" s="98">
        <v>43</v>
      </c>
      <c r="J38" s="60"/>
      <c r="K38" s="60"/>
      <c r="L38" s="60"/>
      <c r="M38" s="61"/>
    </row>
    <row r="39" spans="1:13" ht="12.75">
      <c r="A39" s="89">
        <f>A38+(B39-B38)*(A41-A38)/(B41-B38)</f>
        <v>102.27272727272728</v>
      </c>
      <c r="B39" s="98">
        <v>16</v>
      </c>
      <c r="C39" s="60"/>
      <c r="D39" s="60"/>
      <c r="E39" s="60"/>
      <c r="F39" s="61"/>
      <c r="H39" s="75">
        <v>240</v>
      </c>
      <c r="I39" s="74">
        <v>43.3</v>
      </c>
      <c r="J39" s="60"/>
      <c r="K39" s="60"/>
      <c r="L39" s="60"/>
      <c r="M39" s="61">
        <v>9.76</v>
      </c>
    </row>
    <row r="40" spans="1:13" ht="12.75">
      <c r="A40" s="89">
        <f>A38+(B40-B38)*(A41-A38)/(B41-B38)</f>
        <v>106.81818181818181</v>
      </c>
      <c r="B40" s="98">
        <v>17</v>
      </c>
      <c r="C40" s="60"/>
      <c r="D40" s="60"/>
      <c r="E40" s="60"/>
      <c r="F40" s="61"/>
      <c r="H40" s="89">
        <f>H39+(I40-I39)*(H42-H39)/(I42-I39)</f>
        <v>243.68421052631578</v>
      </c>
      <c r="I40" s="98">
        <v>44</v>
      </c>
      <c r="J40" s="60"/>
      <c r="K40" s="60"/>
      <c r="L40" s="60"/>
      <c r="M40" s="61"/>
    </row>
    <row r="41" spans="1:13" ht="12.75">
      <c r="A41" s="75">
        <v>110</v>
      </c>
      <c r="B41" s="60">
        <v>17.7</v>
      </c>
      <c r="C41" s="60"/>
      <c r="D41" s="60">
        <v>5.79</v>
      </c>
      <c r="E41" s="60">
        <v>4.25</v>
      </c>
      <c r="F41" s="61">
        <v>3.88</v>
      </c>
      <c r="H41" s="89">
        <f>H39+(I41-I39)*(H42-H39)/(I42-I39)</f>
        <v>248.94736842105263</v>
      </c>
      <c r="I41" s="98">
        <v>45</v>
      </c>
      <c r="J41" s="60"/>
      <c r="K41" s="60"/>
      <c r="L41" s="60"/>
      <c r="M41" s="61"/>
    </row>
    <row r="42" spans="1:13" ht="12.75">
      <c r="A42" s="89">
        <f>A41+(B42-B41)*(A44-A41)/(B44-B41)</f>
        <v>111.42857142857143</v>
      </c>
      <c r="B42" s="98">
        <v>18</v>
      </c>
      <c r="C42" s="60"/>
      <c r="D42" s="60"/>
      <c r="E42" s="60"/>
      <c r="F42" s="61"/>
      <c r="H42" s="75">
        <v>250</v>
      </c>
      <c r="I42" s="60">
        <v>45.2</v>
      </c>
      <c r="J42" s="60"/>
      <c r="K42" s="60"/>
      <c r="L42" s="60"/>
      <c r="M42" s="61">
        <v>10.3</v>
      </c>
    </row>
    <row r="43" spans="1:13" ht="12.75">
      <c r="A43" s="89">
        <f>A41+(B43-B41)*(A44-A41)/(B44-B41)</f>
        <v>116.19047619047619</v>
      </c>
      <c r="B43" s="98">
        <v>19</v>
      </c>
      <c r="C43" s="60"/>
      <c r="D43" s="60"/>
      <c r="E43" s="60"/>
      <c r="F43" s="61"/>
      <c r="H43" s="89">
        <f>H42+(I43-I42)*(H46-H42)/(I46-I42)</f>
        <v>259.4736842105263</v>
      </c>
      <c r="I43" s="98">
        <v>47</v>
      </c>
      <c r="J43" s="60"/>
      <c r="K43" s="60"/>
      <c r="L43" s="60"/>
      <c r="M43" s="61"/>
    </row>
    <row r="44" spans="1:13" ht="12.75">
      <c r="A44" s="75">
        <v>120</v>
      </c>
      <c r="B44" s="60">
        <v>19.8</v>
      </c>
      <c r="C44" s="60"/>
      <c r="D44" s="60">
        <v>7.07</v>
      </c>
      <c r="E44" s="60">
        <v>4.78</v>
      </c>
      <c r="F44" s="61">
        <v>4.28</v>
      </c>
      <c r="H44" s="89">
        <f>H42+(I44-I42)*(H46-H42)/(I46-I42)</f>
        <v>270</v>
      </c>
      <c r="I44" s="98">
        <v>49</v>
      </c>
      <c r="J44" s="60"/>
      <c r="K44" s="60"/>
      <c r="L44" s="60"/>
      <c r="M44" s="61"/>
    </row>
    <row r="45" spans="1:13" ht="12.75">
      <c r="A45" s="89">
        <f>A44+(B45-B44)*(H8-A44)/(I8-B44)</f>
        <v>120.9090909090909</v>
      </c>
      <c r="B45" s="98">
        <v>20</v>
      </c>
      <c r="C45" s="60"/>
      <c r="D45" s="60"/>
      <c r="E45" s="60"/>
      <c r="F45" s="61"/>
      <c r="H45" s="89">
        <f>H42+(I45-I42)*(H46-H42)/(I46-I42)</f>
        <v>275.2631578947368</v>
      </c>
      <c r="I45" s="98">
        <v>50</v>
      </c>
      <c r="J45" s="60"/>
      <c r="K45" s="60"/>
      <c r="L45" s="60"/>
      <c r="M45" s="61"/>
    </row>
    <row r="46" spans="1:13" ht="13.5" thickBot="1">
      <c r="A46" s="96">
        <f>A44+(B46-B44)*(H8-A44)/(I8-B44)</f>
        <v>125.45454545454545</v>
      </c>
      <c r="B46" s="99">
        <v>21</v>
      </c>
      <c r="C46" s="63"/>
      <c r="D46" s="63"/>
      <c r="E46" s="63"/>
      <c r="F46" s="64"/>
      <c r="H46" s="97">
        <v>300</v>
      </c>
      <c r="I46" s="63">
        <v>54.7</v>
      </c>
      <c r="J46" s="63"/>
      <c r="K46" s="63"/>
      <c r="L46" s="63"/>
      <c r="M46" s="64">
        <v>13.3</v>
      </c>
    </row>
    <row r="49" spans="2:5" ht="12.75">
      <c r="B49" s="87" t="s">
        <v>88</v>
      </c>
      <c r="E49" s="1"/>
    </row>
    <row r="50" spans="2:5" ht="12.75">
      <c r="B50" s="88" t="s">
        <v>55</v>
      </c>
      <c r="E50" s="1"/>
    </row>
    <row r="51" spans="2:5" ht="12.75">
      <c r="B51" s="88" t="s">
        <v>56</v>
      </c>
      <c r="E51" s="1"/>
    </row>
    <row r="52" ht="13.5" thickBot="1"/>
    <row r="53" spans="2:8" ht="13.5" thickBot="1">
      <c r="B53" s="113" t="s">
        <v>58</v>
      </c>
      <c r="C53" s="114"/>
      <c r="D53" s="114"/>
      <c r="E53" s="114"/>
      <c r="F53" s="115"/>
      <c r="H53" s="106" t="s">
        <v>74</v>
      </c>
    </row>
    <row r="54" spans="2:8" ht="13.5" thickBot="1">
      <c r="B54" s="83" t="s">
        <v>72</v>
      </c>
      <c r="C54" s="52">
        <v>720</v>
      </c>
      <c r="D54" s="52">
        <v>740</v>
      </c>
      <c r="E54" s="52">
        <v>760</v>
      </c>
      <c r="F54" s="53">
        <v>780</v>
      </c>
      <c r="G54" s="53"/>
      <c r="H54" s="100">
        <v>750</v>
      </c>
    </row>
    <row r="55" spans="2:10" ht="12.75">
      <c r="B55" s="59">
        <v>0</v>
      </c>
      <c r="C55" s="60">
        <f>1.02*(0.0937+((Ptorr/760)*(293/(273+TempC)))*0.90303)</f>
        <v>1.0321137772122613</v>
      </c>
      <c r="D55" s="60">
        <f>1.02*(0.0937+((Ptorr/760)*(293/(273+TempC)))*0.90303)</f>
        <v>1.0581287710237133</v>
      </c>
      <c r="E55" s="60">
        <f>1.02*(0.0937+((Ptorr/760)*(293/(273+TempC)))*0.90303)</f>
        <v>1.0841437648351648</v>
      </c>
      <c r="F55" s="60">
        <f>1.02*(0.0937+((Ptorr/760)*(293/(273+TempC)))*0.90303)</f>
        <v>1.1101587586466164</v>
      </c>
      <c r="G55" s="60"/>
      <c r="H55" s="60">
        <f>1.02*(0.0937+((Ptorr/760)*(293/(273+TempC)))*0.90303)</f>
        <v>1.0711362679294387</v>
      </c>
      <c r="J55" t="s">
        <v>70</v>
      </c>
    </row>
    <row r="56" spans="2:11" ht="12.75">
      <c r="B56" s="59">
        <v>10</v>
      </c>
      <c r="C56" s="60">
        <f aca="true" t="shared" si="0" ref="C56:H59">1.02*(0.0937+((Ptorr/760)*(293/(273+TempC)))*0.90303)</f>
        <v>0.9990204988655383</v>
      </c>
      <c r="D56" s="60">
        <f t="shared" si="0"/>
        <v>1.0241162349451367</v>
      </c>
      <c r="E56" s="60">
        <f t="shared" si="0"/>
        <v>1.049211971024735</v>
      </c>
      <c r="F56" s="60">
        <f t="shared" si="0"/>
        <v>1.0743077071043334</v>
      </c>
      <c r="G56" s="60"/>
      <c r="H56" s="60">
        <f t="shared" si="0"/>
        <v>1.0366641029849357</v>
      </c>
      <c r="J56" s="1" t="s">
        <v>3</v>
      </c>
      <c r="K56" s="1" t="s">
        <v>0</v>
      </c>
    </row>
    <row r="57" spans="2:12" ht="12.75">
      <c r="B57" s="59">
        <v>20</v>
      </c>
      <c r="C57" s="60">
        <f t="shared" si="0"/>
        <v>0.968186147368421</v>
      </c>
      <c r="D57" s="60">
        <f t="shared" si="0"/>
        <v>0.9924253736842106</v>
      </c>
      <c r="E57" s="60">
        <f t="shared" si="0"/>
        <v>1.0166646</v>
      </c>
      <c r="F57" s="60">
        <f t="shared" si="0"/>
        <v>1.0409038263157895</v>
      </c>
      <c r="G57" s="60"/>
      <c r="H57" s="60">
        <f t="shared" si="0"/>
        <v>1.0045449868421052</v>
      </c>
      <c r="J57" s="73">
        <v>30</v>
      </c>
      <c r="K57" s="72">
        <v>0.94</v>
      </c>
      <c r="L57" t="s">
        <v>67</v>
      </c>
    </row>
    <row r="58" spans="2:12" ht="13.5" thickBot="1">
      <c r="B58" s="13">
        <v>30</v>
      </c>
      <c r="C58" s="63">
        <f t="shared" si="0"/>
        <v>0.9393870665971861</v>
      </c>
      <c r="D58" s="63">
        <f t="shared" si="0"/>
        <v>0.962826318447108</v>
      </c>
      <c r="E58" s="63">
        <f t="shared" si="0"/>
        <v>0.9862655702970298</v>
      </c>
      <c r="F58" s="63">
        <f t="shared" si="0"/>
        <v>1.0097048221469516</v>
      </c>
      <c r="G58" s="102"/>
      <c r="H58" s="60">
        <f t="shared" si="0"/>
        <v>0.9745459443720688</v>
      </c>
      <c r="J58" s="71">
        <f>J57+(K58-K57)*(J59-J57)/(K59-K57)</f>
        <v>31.666666666666668</v>
      </c>
      <c r="K58" s="72">
        <v>1</v>
      </c>
      <c r="L58" t="s">
        <v>66</v>
      </c>
    </row>
    <row r="59" spans="1:12" ht="13.5" thickBot="1">
      <c r="A59" s="107" t="s">
        <v>73</v>
      </c>
      <c r="B59" s="101">
        <v>25</v>
      </c>
      <c r="C59" s="63">
        <f t="shared" si="0"/>
        <v>0.9535450039561992</v>
      </c>
      <c r="D59" s="63">
        <f t="shared" si="0"/>
        <v>0.9773775318438715</v>
      </c>
      <c r="E59" s="63">
        <f t="shared" si="0"/>
        <v>1.0012100597315436</v>
      </c>
      <c r="F59" s="64">
        <f t="shared" si="0"/>
        <v>1.0250425876192157</v>
      </c>
      <c r="G59" s="104"/>
      <c r="H59" s="105">
        <f t="shared" si="0"/>
        <v>0.9892937957877075</v>
      </c>
      <c r="J59" s="73">
        <v>40</v>
      </c>
      <c r="K59" s="72">
        <v>1.3</v>
      </c>
      <c r="L59" t="s">
        <v>68</v>
      </c>
    </row>
    <row r="62" ht="12.75">
      <c r="B62" s="108" t="s">
        <v>76</v>
      </c>
    </row>
    <row r="63" ht="12.75">
      <c r="B63" s="88" t="s">
        <v>77</v>
      </c>
    </row>
    <row r="64" ht="12.75">
      <c r="B64" s="88" t="s">
        <v>82</v>
      </c>
    </row>
    <row r="66" ht="12.75">
      <c r="B66" s="50" t="s">
        <v>17</v>
      </c>
    </row>
    <row r="67" ht="12.75">
      <c r="B67" s="51" t="s">
        <v>78</v>
      </c>
    </row>
    <row r="68" spans="2:12" ht="12.75">
      <c r="B68" s="50" t="s">
        <v>19</v>
      </c>
      <c r="C68" s="5"/>
      <c r="D68" s="5"/>
      <c r="E68" s="5"/>
      <c r="F68" s="5"/>
      <c r="G68" s="5"/>
      <c r="H68" s="5"/>
      <c r="I68" s="5"/>
      <c r="J68" s="5"/>
      <c r="K68" s="5"/>
      <c r="L68" s="5"/>
    </row>
    <row r="70" spans="2:12" ht="12.75">
      <c r="B70" s="51" t="s">
        <v>80</v>
      </c>
      <c r="C70" s="5"/>
      <c r="D70" s="5"/>
      <c r="E70" s="5"/>
      <c r="F70" s="5"/>
      <c r="G70" s="5"/>
      <c r="H70" s="5"/>
      <c r="I70" s="5"/>
      <c r="J70" s="5"/>
      <c r="K70" s="5"/>
      <c r="L70" s="5"/>
    </row>
    <row r="71" ht="12.75">
      <c r="B71" s="50" t="s">
        <v>79</v>
      </c>
    </row>
    <row r="72" spans="3:12" ht="12.75">
      <c r="C72" s="5"/>
      <c r="D72" s="5"/>
      <c r="E72" s="5"/>
      <c r="F72" s="5"/>
      <c r="G72" s="5"/>
      <c r="H72" s="5"/>
      <c r="I72" s="5"/>
      <c r="J72" s="5"/>
      <c r="K72" s="5"/>
      <c r="L72" s="5"/>
    </row>
    <row r="73" ht="12.75">
      <c r="B73" s="46" t="s">
        <v>91</v>
      </c>
    </row>
    <row r="74" spans="2:12" ht="12.75">
      <c r="B74" s="87" t="s">
        <v>81</v>
      </c>
      <c r="C74" s="5"/>
      <c r="D74" s="5"/>
      <c r="E74" s="5"/>
      <c r="F74" s="5"/>
      <c r="G74" s="5"/>
      <c r="H74" s="5"/>
      <c r="I74" s="5"/>
      <c r="J74" s="5"/>
      <c r="K74" s="5"/>
      <c r="L74" s="5"/>
    </row>
    <row r="75" ht="12.75">
      <c r="B75" s="46"/>
    </row>
    <row r="76" ht="12.75">
      <c r="B76" t="s">
        <v>83</v>
      </c>
    </row>
    <row r="77" ht="12.75">
      <c r="B77" s="87" t="s">
        <v>86</v>
      </c>
    </row>
    <row r="78" ht="12.75">
      <c r="B78" s="88" t="s">
        <v>84</v>
      </c>
    </row>
    <row r="80" ht="12.75">
      <c r="B80" s="88" t="s">
        <v>89</v>
      </c>
    </row>
    <row r="81" ht="12.75">
      <c r="B81" s="88" t="s">
        <v>90</v>
      </c>
    </row>
    <row r="82" ht="12.75">
      <c r="B82" s="87" t="s">
        <v>87</v>
      </c>
    </row>
    <row r="84" spans="2:12" ht="12.75">
      <c r="B84" s="30" t="s">
        <v>2</v>
      </c>
      <c r="C84" s="30">
        <v>0.7</v>
      </c>
      <c r="D84" s="30">
        <v>0.75</v>
      </c>
      <c r="E84" s="30">
        <v>0.8</v>
      </c>
      <c r="F84" s="30">
        <v>0.85</v>
      </c>
      <c r="G84" s="30">
        <v>0.9</v>
      </c>
      <c r="H84" s="30">
        <v>0.95</v>
      </c>
      <c r="I84" s="30">
        <v>1</v>
      </c>
      <c r="J84" s="30">
        <v>1.05</v>
      </c>
      <c r="K84" s="30">
        <v>1.1</v>
      </c>
      <c r="L84" s="30">
        <v>1.15</v>
      </c>
    </row>
    <row r="85" spans="2:12" ht="12.75">
      <c r="B85" s="30" t="s">
        <v>21</v>
      </c>
      <c r="C85" s="30">
        <v>0.72</v>
      </c>
      <c r="D85" s="30">
        <v>0.77</v>
      </c>
      <c r="E85" s="30">
        <v>0.82</v>
      </c>
      <c r="F85" s="30">
        <v>0.86</v>
      </c>
      <c r="G85" s="30">
        <v>0.91</v>
      </c>
      <c r="H85" s="30">
        <v>0.95</v>
      </c>
      <c r="I85" s="30">
        <v>1</v>
      </c>
      <c r="J85" s="30">
        <v>1.05</v>
      </c>
      <c r="K85" s="30">
        <v>1.09</v>
      </c>
      <c r="L85" s="30">
        <v>1.12</v>
      </c>
    </row>
    <row r="86" spans="2:12" ht="12.75">
      <c r="B86" s="50" t="s">
        <v>85</v>
      </c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3:12" ht="12.75">
      <c r="C87" s="5"/>
      <c r="D87" s="5"/>
      <c r="E87" s="5"/>
      <c r="F87" s="5"/>
      <c r="G87" s="5"/>
      <c r="H87" s="5"/>
      <c r="I87" s="5"/>
      <c r="J87" s="5"/>
      <c r="K87" s="5"/>
      <c r="L87" s="5"/>
    </row>
    <row r="88" ht="12.75">
      <c r="B88" s="51" t="s">
        <v>23</v>
      </c>
    </row>
    <row r="89" ht="12.75">
      <c r="B89" s="50" t="s">
        <v>61</v>
      </c>
    </row>
    <row r="90" ht="12.75">
      <c r="B90" t="s">
        <v>62</v>
      </c>
    </row>
    <row r="93" spans="2:10" ht="12.75">
      <c r="B93" s="88" t="s">
        <v>92</v>
      </c>
      <c r="J93" s="109">
        <v>37213</v>
      </c>
    </row>
    <row r="94" ht="12.75">
      <c r="B94" s="88" t="s">
        <v>93</v>
      </c>
    </row>
    <row r="95" ht="12.75">
      <c r="B95" s="88"/>
    </row>
    <row r="96" ht="12.75">
      <c r="B96" s="88" t="s">
        <v>94</v>
      </c>
    </row>
    <row r="97" ht="12.75">
      <c r="B97" s="88" t="s">
        <v>95</v>
      </c>
    </row>
    <row r="98" ht="12.75">
      <c r="B98" s="88" t="s">
        <v>96</v>
      </c>
    </row>
    <row r="99" ht="12.75">
      <c r="B99" s="88" t="s">
        <v>97</v>
      </c>
    </row>
    <row r="100" ht="12.75">
      <c r="B100" s="88" t="s">
        <v>98</v>
      </c>
    </row>
    <row r="101" ht="12.75">
      <c r="B101" s="88" t="s">
        <v>99</v>
      </c>
    </row>
    <row r="102" ht="12.75">
      <c r="B102" s="88" t="s">
        <v>100</v>
      </c>
    </row>
    <row r="103" ht="12.75">
      <c r="B103" s="88" t="s">
        <v>101</v>
      </c>
    </row>
    <row r="104" ht="12.75">
      <c r="B104" s="88" t="s">
        <v>102</v>
      </c>
    </row>
    <row r="105" ht="12.75">
      <c r="B105" s="88" t="s">
        <v>103</v>
      </c>
    </row>
    <row r="106" ht="12.75">
      <c r="B106" s="88" t="s">
        <v>104</v>
      </c>
    </row>
    <row r="107" ht="12.75">
      <c r="B107" s="88" t="s">
        <v>105</v>
      </c>
    </row>
    <row r="108" ht="12.75">
      <c r="B108" s="88" t="s">
        <v>106</v>
      </c>
    </row>
    <row r="109" ht="12.75">
      <c r="B109" s="88"/>
    </row>
    <row r="110" ht="12.75">
      <c r="B110" s="88" t="s">
        <v>107</v>
      </c>
    </row>
    <row r="111" ht="12.75">
      <c r="B111" s="88" t="s">
        <v>108</v>
      </c>
    </row>
    <row r="112" ht="12.75">
      <c r="B112" s="88"/>
    </row>
    <row r="113" ht="12.75">
      <c r="B113" s="88" t="s">
        <v>109</v>
      </c>
    </row>
    <row r="114" ht="12.75">
      <c r="B114" s="88" t="s">
        <v>110</v>
      </c>
    </row>
    <row r="115" ht="12.75">
      <c r="B115" s="88"/>
    </row>
  </sheetData>
  <mergeCells count="1">
    <mergeCell ref="B53:F53"/>
  </mergeCells>
  <printOptions/>
  <pageMargins left="0.68" right="0.27" top="0.64" bottom="0.76" header="0.4921259845" footer="0.4921259845"/>
  <pageSetup fitToHeight="1" fitToWidth="1" horizontalDpi="600" verticalDpi="600" orientation="portrait" paperSize="9" scale="86" r:id="rId2"/>
  <headerFooter alignWithMargins="0">
    <oddFooter>&amp;L&amp;F&amp;RK.Schraner / 24.10.2001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211">
    <pageSetUpPr fitToPage="1"/>
  </sheetPr>
  <dimension ref="A1:I88"/>
  <sheetViews>
    <sheetView workbookViewId="0" topLeftCell="A6">
      <selection activeCell="A19" sqref="A19:C51"/>
    </sheetView>
  </sheetViews>
  <sheetFormatPr defaultColWidth="9.140625" defaultRowHeight="12.75"/>
  <cols>
    <col min="1" max="2" width="8.7109375" style="1" customWidth="1"/>
    <col min="3" max="6" width="8.7109375" style="0" customWidth="1"/>
    <col min="7" max="16384" width="11.421875" style="0" customWidth="1"/>
  </cols>
  <sheetData>
    <row r="1" spans="1:6" ht="26.25">
      <c r="A1" s="86" t="s">
        <v>47</v>
      </c>
      <c r="C1" s="6"/>
      <c r="D1" s="6"/>
      <c r="E1" s="6"/>
      <c r="F1" s="6"/>
    </row>
    <row r="2" spans="1:6" ht="12.75" customHeight="1">
      <c r="A2"/>
      <c r="C2" s="6"/>
      <c r="D2" s="6"/>
      <c r="E2" s="6"/>
      <c r="F2" s="6"/>
    </row>
    <row r="3" spans="1:6" ht="12.75" customHeight="1">
      <c r="A3"/>
      <c r="C3" s="6"/>
      <c r="D3" s="6"/>
      <c r="E3" s="6"/>
      <c r="F3" s="6"/>
    </row>
    <row r="4" spans="1:4" ht="12.75" customHeight="1">
      <c r="A4" t="s">
        <v>111</v>
      </c>
      <c r="B4"/>
      <c r="D4" t="s">
        <v>112</v>
      </c>
    </row>
    <row r="5" spans="1:8" ht="12.75" customHeight="1">
      <c r="A5"/>
      <c r="B5"/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117</v>
      </c>
    </row>
    <row r="6" spans="1:8" ht="12.75" customHeight="1">
      <c r="A6" t="s">
        <v>118</v>
      </c>
      <c r="B6" t="s">
        <v>112</v>
      </c>
      <c r="C6" t="s">
        <v>119</v>
      </c>
      <c r="D6">
        <v>11.026884784611765</v>
      </c>
      <c r="E6">
        <v>1.1954502281059334</v>
      </c>
      <c r="F6">
        <v>9.224043398346009</v>
      </c>
      <c r="G6">
        <v>8.643224730361135</v>
      </c>
      <c r="H6">
        <v>13.410544838862396</v>
      </c>
    </row>
    <row r="7" spans="1:8" ht="12.75" customHeight="1">
      <c r="A7" t="s">
        <v>120</v>
      </c>
      <c r="B7">
        <v>6702</v>
      </c>
      <c r="C7" t="s">
        <v>121</v>
      </c>
      <c r="D7">
        <v>-38.10215177022704</v>
      </c>
      <c r="E7">
        <v>2.8800693960711</v>
      </c>
      <c r="F7">
        <v>-13.229595030663077</v>
      </c>
      <c r="G7">
        <v>-43.84484704225142</v>
      </c>
      <c r="H7">
        <v>-32.35945649820265</v>
      </c>
    </row>
    <row r="8" spans="1:8" ht="12.75" customHeight="1">
      <c r="A8" t="s">
        <v>122</v>
      </c>
      <c r="B8">
        <v>0.9999909325153883</v>
      </c>
      <c r="C8" t="s">
        <v>123</v>
      </c>
      <c r="D8">
        <v>57.62614521001944</v>
      </c>
      <c r="E8">
        <v>2.5033388016956373</v>
      </c>
      <c r="F8">
        <v>23.019714778913006</v>
      </c>
      <c r="G8">
        <v>52.6346294082183</v>
      </c>
      <c r="H8">
        <v>62.617661011820566</v>
      </c>
    </row>
    <row r="9" spans="1:8" ht="12.75" customHeight="1">
      <c r="A9" t="s">
        <v>124</v>
      </c>
      <c r="B9">
        <v>0.9999900257669271</v>
      </c>
      <c r="C9" t="s">
        <v>2</v>
      </c>
      <c r="D9">
        <v>-23.13664654417209</v>
      </c>
      <c r="E9">
        <v>1.0333688082563095</v>
      </c>
      <c r="F9">
        <v>-22.38953446176928</v>
      </c>
      <c r="G9">
        <v>-25.19712542621792</v>
      </c>
      <c r="H9">
        <v>-21.076167662126263</v>
      </c>
    </row>
    <row r="10" spans="1:8" ht="12.75" customHeight="1">
      <c r="A10" t="s">
        <v>125</v>
      </c>
      <c r="B10">
        <v>0.24749855622021102</v>
      </c>
      <c r="C10" t="s">
        <v>126</v>
      </c>
      <c r="D10">
        <v>4.622437377325498</v>
      </c>
      <c r="E10">
        <v>0.21887783034013378</v>
      </c>
      <c r="F10">
        <v>21.118801160182738</v>
      </c>
      <c r="G10">
        <v>4.186007379090062</v>
      </c>
      <c r="H10">
        <v>5.058867375560933</v>
      </c>
    </row>
    <row r="11" spans="1:8" ht="12.75" customHeight="1">
      <c r="A11" t="s">
        <v>127</v>
      </c>
      <c r="B11">
        <v>1305017.4928883524</v>
      </c>
      <c r="C11" t="s">
        <v>128</v>
      </c>
      <c r="D11">
        <v>-0.4350332893882084</v>
      </c>
      <c r="E11">
        <v>0.022965989593802662</v>
      </c>
      <c r="F11">
        <v>-18.9425013719244</v>
      </c>
      <c r="G11">
        <v>-0.48082617203110845</v>
      </c>
      <c r="H11">
        <v>-0.3892404067453084</v>
      </c>
    </row>
    <row r="12" spans="1:8" ht="12.75" customHeight="1">
      <c r="A12" t="s">
        <v>129</v>
      </c>
      <c r="B12" t="s">
        <v>130</v>
      </c>
      <c r="C12" t="s">
        <v>131</v>
      </c>
      <c r="D12">
        <v>0.015733415039683504</v>
      </c>
      <c r="E12">
        <v>0.0009452117651401505</v>
      </c>
      <c r="F12">
        <v>16.64538637788818</v>
      </c>
      <c r="G12">
        <v>0.0138487163091123</v>
      </c>
      <c r="H12">
        <v>0.0176181137702547</v>
      </c>
    </row>
    <row r="13" spans="1:2" ht="12.75" customHeight="1">
      <c r="A13" t="s">
        <v>132</v>
      </c>
      <c r="B13" t="s">
        <v>133</v>
      </c>
    </row>
    <row r="14" spans="1:6" ht="12.75" customHeight="1">
      <c r="A14"/>
      <c r="B14"/>
      <c r="D14" s="6"/>
      <c r="E14" s="6"/>
      <c r="F14" s="6"/>
    </row>
    <row r="15" spans="1:6" ht="12.75" customHeight="1" thickBot="1">
      <c r="A15"/>
      <c r="B15"/>
      <c r="D15" s="6"/>
      <c r="E15" s="6"/>
      <c r="F15" s="6"/>
    </row>
    <row r="16" spans="1:6" ht="12.75">
      <c r="A16" s="84" t="s">
        <v>48</v>
      </c>
      <c r="B16" s="81"/>
      <c r="C16" s="55"/>
      <c r="D16" s="55"/>
      <c r="E16" s="55"/>
      <c r="F16" s="56"/>
    </row>
    <row r="17" spans="1:6" ht="13.5" thickBot="1">
      <c r="A17" s="85" t="s">
        <v>49</v>
      </c>
      <c r="B17" s="3"/>
      <c r="C17" s="57"/>
      <c r="D17" s="57"/>
      <c r="E17" s="57"/>
      <c r="F17" s="58"/>
    </row>
    <row r="18" spans="1:7" ht="12.75">
      <c r="A18" s="66"/>
      <c r="B18" s="65"/>
      <c r="C18" s="55"/>
      <c r="D18" s="55"/>
      <c r="E18" s="55"/>
      <c r="F18" s="55"/>
      <c r="G18" s="56"/>
    </row>
    <row r="19" spans="1:7" ht="12.75">
      <c r="A19" s="3" t="s">
        <v>50</v>
      </c>
      <c r="B19" s="59" t="s">
        <v>71</v>
      </c>
      <c r="C19" s="125" t="s">
        <v>135</v>
      </c>
      <c r="D19" s="3"/>
      <c r="E19" s="3"/>
      <c r="F19" s="122" t="s">
        <v>135</v>
      </c>
      <c r="G19" s="54"/>
    </row>
    <row r="20" spans="1:7" ht="12.75">
      <c r="A20" s="3" t="s">
        <v>4</v>
      </c>
      <c r="B20" s="59" t="s">
        <v>52</v>
      </c>
      <c r="C20" s="125" t="s">
        <v>134</v>
      </c>
      <c r="D20" s="3" t="s">
        <v>52</v>
      </c>
      <c r="E20" s="121" t="s">
        <v>52</v>
      </c>
      <c r="F20" s="122" t="s">
        <v>134</v>
      </c>
      <c r="G20" s="54"/>
    </row>
    <row r="21" spans="1:7" ht="12.75">
      <c r="A21" s="60">
        <v>0.42</v>
      </c>
      <c r="B21" s="59">
        <v>5</v>
      </c>
      <c r="C21" s="125">
        <v>0.12180411155307881</v>
      </c>
      <c r="D21">
        <f aca="true" t="shared" si="0" ref="D21:D35">$D$6+$D$7*A21^(0.5)+$D$8*A21+$D$9*A21^(1.5)+$D$10*A21^2+$D$11*A21^(2.5)+$D$12*A21^3</f>
        <v>5.006090205577654</v>
      </c>
      <c r="E21" s="119">
        <f aca="true" t="shared" si="1" ref="E21:E35">D21-B21</f>
        <v>0.00609020557765394</v>
      </c>
      <c r="F21" s="122">
        <f aca="true" t="shared" si="2" ref="F21:F35">ABS(E21/B21)*100</f>
        <v>0.12180411155307881</v>
      </c>
      <c r="G21" s="61"/>
    </row>
    <row r="22" spans="1:7" ht="12.75">
      <c r="A22" s="60">
        <v>0.85</v>
      </c>
      <c r="B22" s="59">
        <v>10</v>
      </c>
      <c r="C22" s="125">
        <v>1.9104166654834922</v>
      </c>
      <c r="D22">
        <f t="shared" si="0"/>
        <v>9.80895833345165</v>
      </c>
      <c r="E22" s="119">
        <f t="shared" si="1"/>
        <v>-0.1910416665483492</v>
      </c>
      <c r="F22" s="122">
        <f t="shared" si="2"/>
        <v>1.9104166654834922</v>
      </c>
      <c r="G22" s="61"/>
    </row>
    <row r="23" spans="1:7" ht="12.75">
      <c r="A23" s="60">
        <v>1.3</v>
      </c>
      <c r="B23" s="59">
        <v>15</v>
      </c>
      <c r="C23" s="125">
        <v>1.414475239011459</v>
      </c>
      <c r="D23">
        <f t="shared" si="0"/>
        <v>15.212171285851719</v>
      </c>
      <c r="E23" s="119">
        <f t="shared" si="1"/>
        <v>0.21217128585171885</v>
      </c>
      <c r="F23" s="122">
        <f t="shared" si="2"/>
        <v>1.414475239011459</v>
      </c>
      <c r="G23" s="61"/>
    </row>
    <row r="24" spans="1:7" ht="12.75">
      <c r="A24" s="60">
        <v>1.75</v>
      </c>
      <c r="B24" s="59">
        <v>20</v>
      </c>
      <c r="C24" s="125">
        <v>1.9211302571570066</v>
      </c>
      <c r="D24">
        <f t="shared" si="0"/>
        <v>20.3842260514314</v>
      </c>
      <c r="E24" s="119">
        <f t="shared" si="1"/>
        <v>0.3842260514314013</v>
      </c>
      <c r="F24" s="122">
        <f t="shared" si="2"/>
        <v>1.9211302571570066</v>
      </c>
      <c r="G24" s="61"/>
    </row>
    <row r="25" spans="1:7" ht="12.75">
      <c r="A25" s="60">
        <v>2.2</v>
      </c>
      <c r="B25" s="59">
        <v>25</v>
      </c>
      <c r="C25" s="125">
        <v>0.8361235650095153</v>
      </c>
      <c r="D25">
        <f t="shared" si="0"/>
        <v>25.20903089125238</v>
      </c>
      <c r="E25" s="119">
        <f t="shared" si="1"/>
        <v>0.20903089125237884</v>
      </c>
      <c r="F25" s="122">
        <f t="shared" si="2"/>
        <v>0.8361235650095153</v>
      </c>
      <c r="G25" s="61"/>
    </row>
    <row r="26" spans="1:7" ht="12.75">
      <c r="A26" s="60">
        <v>2.69</v>
      </c>
      <c r="B26" s="59">
        <v>30</v>
      </c>
      <c r="C26" s="125">
        <v>0.21159858632631293</v>
      </c>
      <c r="D26">
        <f t="shared" si="0"/>
        <v>30.063479575897894</v>
      </c>
      <c r="E26" s="119">
        <f t="shared" si="1"/>
        <v>0.06347957589789388</v>
      </c>
      <c r="F26" s="122">
        <f t="shared" si="2"/>
        <v>0.21159858632631293</v>
      </c>
      <c r="G26" s="61"/>
    </row>
    <row r="27" spans="1:7" ht="12.75">
      <c r="A27" s="74">
        <v>3.2</v>
      </c>
      <c r="B27" s="59">
        <v>35</v>
      </c>
      <c r="C27" s="125">
        <v>0.8289032575689654</v>
      </c>
      <c r="D27">
        <f t="shared" si="0"/>
        <v>34.70988385985086</v>
      </c>
      <c r="E27" s="119">
        <f t="shared" si="1"/>
        <v>-0.2901161401491379</v>
      </c>
      <c r="F27" s="122">
        <f t="shared" si="2"/>
        <v>0.8289032575689654</v>
      </c>
      <c r="G27" s="61"/>
    </row>
    <row r="28" spans="1:7" ht="12.75">
      <c r="A28" s="60">
        <v>3.81</v>
      </c>
      <c r="B28" s="59">
        <v>40</v>
      </c>
      <c r="C28" s="125">
        <v>0.5238228316441074</v>
      </c>
      <c r="D28">
        <f t="shared" si="0"/>
        <v>39.79047086734236</v>
      </c>
      <c r="E28" s="119">
        <f t="shared" si="1"/>
        <v>-0.20952913265764295</v>
      </c>
      <c r="F28" s="122">
        <f t="shared" si="2"/>
        <v>0.5238228316441074</v>
      </c>
      <c r="G28" s="61"/>
    </row>
    <row r="29" spans="1:7" ht="12.75">
      <c r="A29" s="60">
        <v>4.49</v>
      </c>
      <c r="B29" s="59">
        <v>45</v>
      </c>
      <c r="C29" s="125">
        <v>0.14446549798923533</v>
      </c>
      <c r="D29">
        <f t="shared" si="0"/>
        <v>44.934990525904844</v>
      </c>
      <c r="E29" s="119">
        <f t="shared" si="1"/>
        <v>-0.0650094740951559</v>
      </c>
      <c r="F29" s="122">
        <f t="shared" si="2"/>
        <v>0.14446549798923533</v>
      </c>
      <c r="G29" s="61"/>
    </row>
    <row r="30" spans="1:7" ht="12.75">
      <c r="A30" s="60">
        <v>5.2</v>
      </c>
      <c r="B30" s="59">
        <v>50</v>
      </c>
      <c r="C30" s="125">
        <v>0.3504550025849653</v>
      </c>
      <c r="D30">
        <f t="shared" si="0"/>
        <v>49.82477249870752</v>
      </c>
      <c r="E30" s="119">
        <f t="shared" si="1"/>
        <v>-0.17522750129248266</v>
      </c>
      <c r="F30" s="122">
        <f t="shared" si="2"/>
        <v>0.3504550025849653</v>
      </c>
      <c r="G30" s="61"/>
    </row>
    <row r="31" spans="1:7" ht="12.75">
      <c r="A31" s="60">
        <v>6.81</v>
      </c>
      <c r="B31" s="59">
        <v>60</v>
      </c>
      <c r="C31" s="125">
        <v>0.7491393305151087</v>
      </c>
      <c r="D31">
        <f t="shared" si="0"/>
        <v>59.550516401690935</v>
      </c>
      <c r="E31" s="119">
        <f t="shared" si="1"/>
        <v>-0.44948359830906526</v>
      </c>
      <c r="F31" s="122">
        <f t="shared" si="2"/>
        <v>0.7491393305151087</v>
      </c>
      <c r="G31" s="61"/>
    </row>
    <row r="32" spans="1:7" ht="12.75">
      <c r="A32" s="60">
        <v>8.81</v>
      </c>
      <c r="B32" s="59">
        <v>70</v>
      </c>
      <c r="C32" s="125">
        <v>0.11486142648282435</v>
      </c>
      <c r="D32">
        <f t="shared" si="0"/>
        <v>69.91959700146202</v>
      </c>
      <c r="E32" s="119">
        <f t="shared" si="1"/>
        <v>-0.08040299853797706</v>
      </c>
      <c r="F32" s="122">
        <f t="shared" si="2"/>
        <v>0.11486142648282435</v>
      </c>
      <c r="G32" s="61"/>
    </row>
    <row r="33" spans="1:7" ht="12.75">
      <c r="A33" s="60">
        <v>11.1</v>
      </c>
      <c r="B33" s="59">
        <v>80</v>
      </c>
      <c r="C33" s="125">
        <v>0.7185703613749972</v>
      </c>
      <c r="D33">
        <f t="shared" si="0"/>
        <v>80.5748562891</v>
      </c>
      <c r="E33" s="119">
        <f t="shared" si="1"/>
        <v>0.5748562890999978</v>
      </c>
      <c r="F33" s="122">
        <f t="shared" si="2"/>
        <v>0.7185703613749972</v>
      </c>
      <c r="G33" s="61"/>
    </row>
    <row r="34" spans="1:7" ht="12.75">
      <c r="A34" s="60">
        <v>13.3</v>
      </c>
      <c r="B34" s="59">
        <v>90</v>
      </c>
      <c r="C34" s="125">
        <v>0.35138195914173465</v>
      </c>
      <c r="D34">
        <f t="shared" si="0"/>
        <v>90.31624376322756</v>
      </c>
      <c r="E34" s="119">
        <f t="shared" si="1"/>
        <v>0.3162437632275612</v>
      </c>
      <c r="F34" s="122">
        <f t="shared" si="2"/>
        <v>0.35138195914173465</v>
      </c>
      <c r="G34" s="61"/>
    </row>
    <row r="35" spans="1:7" ht="12.75">
      <c r="A35" s="60">
        <v>15.5</v>
      </c>
      <c r="B35" s="59">
        <v>100</v>
      </c>
      <c r="C35" s="125">
        <v>0.009744899332147838</v>
      </c>
      <c r="D35">
        <f t="shared" si="0"/>
        <v>99.99025510066785</v>
      </c>
      <c r="E35" s="119">
        <f t="shared" si="1"/>
        <v>-0.009744899332147838</v>
      </c>
      <c r="F35" s="122">
        <f t="shared" si="2"/>
        <v>0.009744899332147838</v>
      </c>
      <c r="G35" s="61"/>
    </row>
    <row r="36" spans="1:7" ht="12.75">
      <c r="A36" s="60">
        <v>17.7</v>
      </c>
      <c r="B36" s="59">
        <v>110</v>
      </c>
      <c r="C36" s="125">
        <v>0.16429379565976052</v>
      </c>
      <c r="D36">
        <f aca="true" t="shared" si="3" ref="D36:D46">$D$6+$D$7*A36^(0.5)+$D$8*A36+$D$9*A36^(1.5)+$D$10*A36^2+$D$11*A36^(2.5)+$D$12*A36^3</f>
        <v>109.81927682477426</v>
      </c>
      <c r="E36" s="119">
        <f aca="true" t="shared" si="4" ref="E36:E46">D36-B36</f>
        <v>-0.18072317522573655</v>
      </c>
      <c r="F36" s="122">
        <f aca="true" t="shared" si="5" ref="F36:F46">ABS(E36/B36)*100</f>
        <v>0.16429379565976052</v>
      </c>
      <c r="G36" s="61"/>
    </row>
    <row r="37" spans="1:7" ht="12.75">
      <c r="A37" s="60">
        <v>19.8</v>
      </c>
      <c r="B37" s="59">
        <v>120</v>
      </c>
      <c r="C37" s="125">
        <v>0.4607219920268809</v>
      </c>
      <c r="D37">
        <f t="shared" si="3"/>
        <v>119.44713360956774</v>
      </c>
      <c r="E37" s="119">
        <f t="shared" si="4"/>
        <v>-0.552866390432257</v>
      </c>
      <c r="F37" s="122">
        <f t="shared" si="5"/>
        <v>0.4607219920268809</v>
      </c>
      <c r="G37" s="61"/>
    </row>
    <row r="38" spans="1:7" ht="12.75">
      <c r="A38" s="60">
        <v>22</v>
      </c>
      <c r="B38" s="59">
        <v>130</v>
      </c>
      <c r="C38" s="125">
        <v>0.13098530018376883</v>
      </c>
      <c r="D38">
        <f t="shared" si="3"/>
        <v>129.8297191097611</v>
      </c>
      <c r="E38" s="119">
        <f t="shared" si="4"/>
        <v>-0.17028089023889947</v>
      </c>
      <c r="F38" s="122">
        <f t="shared" si="5"/>
        <v>0.13098530018376883</v>
      </c>
      <c r="G38" s="61"/>
    </row>
    <row r="39" spans="1:7" ht="12.75">
      <c r="A39" s="60">
        <v>24.1</v>
      </c>
      <c r="B39" s="59">
        <v>140</v>
      </c>
      <c r="C39" s="125">
        <v>0.015297897096664721</v>
      </c>
      <c r="D39">
        <f t="shared" si="3"/>
        <v>140.02141705593533</v>
      </c>
      <c r="E39" s="119">
        <f t="shared" si="4"/>
        <v>0.02141705593533061</v>
      </c>
      <c r="F39" s="122">
        <f t="shared" si="5"/>
        <v>0.015297897096664721</v>
      </c>
      <c r="G39" s="61"/>
    </row>
    <row r="40" spans="1:7" ht="12.75">
      <c r="A40" s="60">
        <v>26.1</v>
      </c>
      <c r="B40" s="59">
        <v>150</v>
      </c>
      <c r="C40" s="125">
        <v>0.025859765886101133</v>
      </c>
      <c r="D40">
        <f t="shared" si="3"/>
        <v>149.96121035117085</v>
      </c>
      <c r="E40" s="119">
        <f t="shared" si="4"/>
        <v>-0.0387896488291517</v>
      </c>
      <c r="F40" s="122">
        <f t="shared" si="5"/>
        <v>0.025859765886101133</v>
      </c>
      <c r="G40" s="61"/>
    </row>
    <row r="41" spans="1:7" ht="12.75">
      <c r="A41" s="60">
        <v>28.1</v>
      </c>
      <c r="B41" s="59">
        <v>160</v>
      </c>
      <c r="C41" s="125">
        <v>0.060872825095756866</v>
      </c>
      <c r="D41">
        <f t="shared" si="3"/>
        <v>160.0973965201532</v>
      </c>
      <c r="E41" s="119">
        <f t="shared" si="4"/>
        <v>0.09739652015321099</v>
      </c>
      <c r="F41" s="122">
        <f t="shared" si="5"/>
        <v>0.060872825095756866</v>
      </c>
      <c r="G41" s="61"/>
    </row>
    <row r="42" spans="1:7" ht="12.75">
      <c r="A42" s="60">
        <v>30.1</v>
      </c>
      <c r="B42" s="59">
        <v>170</v>
      </c>
      <c r="C42" s="125">
        <v>0.2318889303604224</v>
      </c>
      <c r="D42">
        <f t="shared" si="3"/>
        <v>170.39421118161272</v>
      </c>
      <c r="E42" s="119">
        <f t="shared" si="4"/>
        <v>0.39421118161271806</v>
      </c>
      <c r="F42" s="122">
        <f t="shared" si="5"/>
        <v>0.2318889303604224</v>
      </c>
      <c r="G42" s="61"/>
    </row>
    <row r="43" spans="1:7" ht="12.75">
      <c r="A43" s="60">
        <v>32</v>
      </c>
      <c r="B43" s="59">
        <v>180</v>
      </c>
      <c r="C43" s="125">
        <v>0.16180378085228617</v>
      </c>
      <c r="D43">
        <f t="shared" si="3"/>
        <v>180.29124680553412</v>
      </c>
      <c r="E43" s="119">
        <f t="shared" si="4"/>
        <v>0.2912468055341151</v>
      </c>
      <c r="F43" s="122">
        <f t="shared" si="5"/>
        <v>0.16180378085228617</v>
      </c>
      <c r="G43" s="61"/>
    </row>
    <row r="44" spans="1:7" ht="12.75">
      <c r="A44" s="60">
        <v>33.9</v>
      </c>
      <c r="B44" s="59">
        <v>190</v>
      </c>
      <c r="C44" s="125">
        <v>0.1416694702794829</v>
      </c>
      <c r="D44">
        <f t="shared" si="3"/>
        <v>190.26917199353102</v>
      </c>
      <c r="E44" s="119">
        <f t="shared" si="4"/>
        <v>0.2691719935310175</v>
      </c>
      <c r="F44" s="122">
        <f t="shared" si="5"/>
        <v>0.1416694702794829</v>
      </c>
      <c r="G44" s="61"/>
    </row>
    <row r="45" spans="1:7" ht="12.75">
      <c r="A45" s="60">
        <v>35.7</v>
      </c>
      <c r="B45" s="59">
        <v>200</v>
      </c>
      <c r="C45" s="125">
        <v>0.11448923543639467</v>
      </c>
      <c r="D45">
        <f t="shared" si="3"/>
        <v>199.7710215291272</v>
      </c>
      <c r="E45" s="119">
        <f t="shared" si="4"/>
        <v>-0.22897847087278933</v>
      </c>
      <c r="F45" s="122">
        <f t="shared" si="5"/>
        <v>0.11448923543639467</v>
      </c>
      <c r="G45" s="61"/>
    </row>
    <row r="46" spans="1:7" ht="12.75">
      <c r="A46" s="60">
        <v>37.6</v>
      </c>
      <c r="B46" s="59">
        <v>210</v>
      </c>
      <c r="C46" s="125">
        <v>0.0814431666880128</v>
      </c>
      <c r="D46">
        <f t="shared" si="3"/>
        <v>209.82896934995517</v>
      </c>
      <c r="E46" s="119">
        <f t="shared" si="4"/>
        <v>-0.17103065004482687</v>
      </c>
      <c r="F46" s="122">
        <f t="shared" si="5"/>
        <v>0.0814431666880128</v>
      </c>
      <c r="G46" s="61"/>
    </row>
    <row r="47" spans="1:7" ht="12.75">
      <c r="A47" s="60">
        <v>39.5</v>
      </c>
      <c r="B47" s="59">
        <v>220</v>
      </c>
      <c r="C47" s="125">
        <v>0.04732816544875815</v>
      </c>
      <c r="D47">
        <f>$D$6+$D$7*A47^(0.5)+$D$8*A47+$D$9*A47^(1.5)+$D$10*A47^2+$D$11*A47^(2.5)+$D$12*A47^3</f>
        <v>219.89587803601273</v>
      </c>
      <c r="E47" s="119">
        <f>D47-B47</f>
        <v>-0.10412196398726792</v>
      </c>
      <c r="F47" s="122">
        <f>ABS(E47/B47)*100</f>
        <v>0.04732816544875815</v>
      </c>
      <c r="G47" s="61"/>
    </row>
    <row r="48" spans="1:7" ht="12.75">
      <c r="A48" s="60">
        <v>41.4</v>
      </c>
      <c r="B48" s="59">
        <v>230</v>
      </c>
      <c r="C48" s="125">
        <v>0.019042715825395608</v>
      </c>
      <c r="D48">
        <f>$D$6+$D$7*A48^(0.5)+$D$8*A48+$D$9*A48^(1.5)+$D$10*A48^2+$D$11*A48^(2.5)+$D$12*A48^3</f>
        <v>229.9562017536016</v>
      </c>
      <c r="E48" s="119">
        <f>D48-B48</f>
        <v>-0.0437982463984099</v>
      </c>
      <c r="F48" s="122">
        <f>ABS(E48/B48)*100</f>
        <v>0.019042715825395608</v>
      </c>
      <c r="G48" s="61"/>
    </row>
    <row r="49" spans="1:7" ht="12.75">
      <c r="A49" s="74">
        <v>43.3</v>
      </c>
      <c r="B49" s="59">
        <v>240</v>
      </c>
      <c r="C49" s="125">
        <v>0.0001291156098659485</v>
      </c>
      <c r="D49">
        <f>$D$6+$D$7*A49^(0.5)+$D$8*A49+$D$9*A49^(1.5)+$D$10*A49^2+$D$11*A49^(2.5)+$D$12*A49^3</f>
        <v>239.99969012253632</v>
      </c>
      <c r="E49" s="119">
        <f>D49-B49</f>
        <v>-0.0003098774636782764</v>
      </c>
      <c r="F49" s="122">
        <f>ABS(E49/B49)*100</f>
        <v>0.0001291156098659485</v>
      </c>
      <c r="G49" s="61"/>
    </row>
    <row r="50" spans="1:7" ht="12.75">
      <c r="A50" s="60">
        <v>45.2</v>
      </c>
      <c r="B50" s="59">
        <v>250</v>
      </c>
      <c r="C50" s="125">
        <v>0.008668250663868095</v>
      </c>
      <c r="D50">
        <f>$D$6+$D$7*A50^(0.5)+$D$8*A50+$D$9*A50^(1.5)+$D$10*A50^2+$D$11*A50^(2.5)+$D$12*A50^3</f>
        <v>250.02167062665967</v>
      </c>
      <c r="E50" s="119">
        <f>D50-B50</f>
        <v>0.021670626659670233</v>
      </c>
      <c r="F50" s="122">
        <f>ABS(E50/B50)*100</f>
        <v>0.008668250663868095</v>
      </c>
      <c r="G50" s="61"/>
    </row>
    <row r="51" spans="1:7" ht="13.5" thickBot="1">
      <c r="A51" s="63">
        <v>54.7</v>
      </c>
      <c r="B51" s="13">
        <v>300</v>
      </c>
      <c r="C51" s="125">
        <v>0.018056606177348538</v>
      </c>
      <c r="D51" s="120">
        <f>$D$6+$D$7*A51^(0.5)+$D$8*A51+$D$9*A51^(1.5)+$D$10*A51^2+$D$11*A51^(2.5)+$D$12*A51^3</f>
        <v>300.05416981853205</v>
      </c>
      <c r="E51" s="120">
        <f>D51-B51</f>
        <v>0.05416981853204561</v>
      </c>
      <c r="F51" s="123">
        <f>ABS(E51/B51)*100</f>
        <v>0.018056606177348538</v>
      </c>
      <c r="G51" s="64"/>
    </row>
    <row r="53" ht="12.75">
      <c r="A53" s="87" t="s">
        <v>54</v>
      </c>
    </row>
    <row r="54" ht="12.75">
      <c r="A54" s="88" t="s">
        <v>55</v>
      </c>
    </row>
    <row r="55" ht="13.5" thickBot="1">
      <c r="A55" s="88" t="s">
        <v>56</v>
      </c>
    </row>
    <row r="56" spans="1:5" ht="19.5" customHeight="1" thickBot="1">
      <c r="A56" s="113" t="s">
        <v>58</v>
      </c>
      <c r="B56" s="114"/>
      <c r="C56" s="114"/>
      <c r="D56" s="114"/>
      <c r="E56" s="115"/>
    </row>
    <row r="57" spans="1:5" ht="19.5" customHeight="1" thickBot="1">
      <c r="A57" s="83" t="s">
        <v>57</v>
      </c>
      <c r="B57" s="52">
        <v>720</v>
      </c>
      <c r="C57" s="52">
        <v>740</v>
      </c>
      <c r="D57" s="52">
        <v>760</v>
      </c>
      <c r="E57" s="53">
        <v>780</v>
      </c>
    </row>
    <row r="58" spans="1:8" ht="12.75">
      <c r="A58" s="59">
        <v>0</v>
      </c>
      <c r="B58" s="3">
        <v>1.04</v>
      </c>
      <c r="C58" s="3">
        <v>1.06</v>
      </c>
      <c r="D58" s="3">
        <v>1.09</v>
      </c>
      <c r="E58" s="54">
        <v>1.12</v>
      </c>
      <c r="G58" s="78" t="s">
        <v>3</v>
      </c>
      <c r="H58" s="78" t="s">
        <v>0</v>
      </c>
    </row>
    <row r="59" spans="1:8" ht="12.75">
      <c r="A59" s="59">
        <v>10</v>
      </c>
      <c r="B59" s="3">
        <v>1</v>
      </c>
      <c r="C59" s="3">
        <v>1.02</v>
      </c>
      <c r="D59" s="3">
        <v>1.05</v>
      </c>
      <c r="E59" s="54">
        <v>1.08</v>
      </c>
      <c r="G59" s="79">
        <v>20</v>
      </c>
      <c r="H59" s="79">
        <v>1.75</v>
      </c>
    </row>
    <row r="60" spans="1:9" ht="12.75">
      <c r="A60" s="59">
        <v>20</v>
      </c>
      <c r="B60" s="3">
        <v>0.96</v>
      </c>
      <c r="C60" s="3">
        <v>0.99</v>
      </c>
      <c r="D60" s="3">
        <v>1.015</v>
      </c>
      <c r="E60" s="54">
        <v>1.04</v>
      </c>
      <c r="G60" s="80">
        <f>G59+(H60-H59)*(G61-G59)/(H61-H59)</f>
        <v>22.77777777777778</v>
      </c>
      <c r="H60" s="79">
        <v>2</v>
      </c>
      <c r="I60" t="s">
        <v>66</v>
      </c>
    </row>
    <row r="61" spans="1:8" ht="13.5" thickBot="1">
      <c r="A61" s="13">
        <v>30</v>
      </c>
      <c r="B61" s="14">
        <v>0.93</v>
      </c>
      <c r="C61" s="14">
        <v>0.96</v>
      </c>
      <c r="D61" s="14">
        <v>0.98</v>
      </c>
      <c r="E61" s="15">
        <v>1.01</v>
      </c>
      <c r="G61" s="79">
        <v>25</v>
      </c>
      <c r="H61" s="79">
        <v>2.2</v>
      </c>
    </row>
    <row r="84" spans="1:5" ht="12.75">
      <c r="A84" s="1" t="s">
        <v>69</v>
      </c>
      <c r="E84" t="s">
        <v>70</v>
      </c>
    </row>
    <row r="85" spans="1:6" ht="12.75">
      <c r="A85" s="1" t="s">
        <v>3</v>
      </c>
      <c r="B85" s="1" t="s">
        <v>0</v>
      </c>
      <c r="E85" s="1" t="s">
        <v>3</v>
      </c>
      <c r="F85" s="1" t="s">
        <v>0</v>
      </c>
    </row>
    <row r="86" spans="1:7" ht="12.75">
      <c r="A86" s="73">
        <v>20</v>
      </c>
      <c r="B86" s="72">
        <v>1.75</v>
      </c>
      <c r="C86" t="s">
        <v>67</v>
      </c>
      <c r="E86" s="73">
        <v>30</v>
      </c>
      <c r="F86" s="72">
        <v>0.94</v>
      </c>
      <c r="G86" t="s">
        <v>67</v>
      </c>
    </row>
    <row r="87" spans="1:7" ht="12.75">
      <c r="A87" s="71">
        <f>A86+(B87-B86)*(A88-A86)/(B88-B86)</f>
        <v>22.659574468085108</v>
      </c>
      <c r="B87" s="72">
        <v>2</v>
      </c>
      <c r="C87" t="s">
        <v>66</v>
      </c>
      <c r="E87" s="71">
        <f>E86+(F87-F86)*(E88-E86)/(F88-F86)</f>
        <v>31.666666666666668</v>
      </c>
      <c r="F87" s="72">
        <v>1</v>
      </c>
      <c r="G87" t="s">
        <v>66</v>
      </c>
    </row>
    <row r="88" spans="1:7" ht="12.75">
      <c r="A88" s="73">
        <v>30</v>
      </c>
      <c r="B88" s="72">
        <v>2.69</v>
      </c>
      <c r="C88" t="s">
        <v>68</v>
      </c>
      <c r="E88" s="73">
        <v>40</v>
      </c>
      <c r="F88" s="72">
        <v>1.3</v>
      </c>
      <c r="G88" t="s">
        <v>68</v>
      </c>
    </row>
  </sheetData>
  <mergeCells count="1">
    <mergeCell ref="A56:E56"/>
  </mergeCells>
  <printOptions/>
  <pageMargins left="1.06" right="0.27" top="0.64" bottom="0.62" header="0.4921259845" footer="0.4921259845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2111">
    <pageSetUpPr fitToPage="1"/>
  </sheetPr>
  <dimension ref="A1:I107"/>
  <sheetViews>
    <sheetView workbookViewId="0" topLeftCell="A53">
      <selection activeCell="F66" sqref="F34:F66"/>
    </sheetView>
  </sheetViews>
  <sheetFormatPr defaultColWidth="9.140625" defaultRowHeight="12.75"/>
  <cols>
    <col min="1" max="2" width="8.7109375" style="1" customWidth="1"/>
    <col min="3" max="6" width="8.7109375" style="0" customWidth="1"/>
    <col min="7" max="16384" width="11.421875" style="0" customWidth="1"/>
  </cols>
  <sheetData>
    <row r="1" spans="1:6" ht="26.25">
      <c r="A1" s="86" t="s">
        <v>47</v>
      </c>
      <c r="C1" s="6"/>
      <c r="D1" s="6"/>
      <c r="E1" s="6"/>
      <c r="F1" s="6"/>
    </row>
    <row r="2" spans="1:6" ht="12.75" customHeight="1">
      <c r="A2"/>
      <c r="C2" s="6"/>
      <c r="D2" s="6"/>
      <c r="E2" s="6"/>
      <c r="F2" s="6"/>
    </row>
    <row r="3" spans="1:6" ht="12.75" customHeight="1">
      <c r="A3"/>
      <c r="C3" s="6"/>
      <c r="D3" s="6"/>
      <c r="E3" s="6"/>
      <c r="F3" s="6"/>
    </row>
    <row r="4" spans="1:4" ht="12.75" customHeight="1">
      <c r="A4" t="s">
        <v>111</v>
      </c>
      <c r="B4"/>
      <c r="D4" t="s">
        <v>136</v>
      </c>
    </row>
    <row r="5" spans="1:8" ht="12.75" customHeight="1">
      <c r="A5"/>
      <c r="B5"/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117</v>
      </c>
    </row>
    <row r="6" spans="1:8" ht="12.75" customHeight="1">
      <c r="A6" t="s">
        <v>118</v>
      </c>
      <c r="B6" t="s">
        <v>136</v>
      </c>
      <c r="C6" t="s">
        <v>119</v>
      </c>
      <c r="D6">
        <v>-0.010793655715801693</v>
      </c>
      <c r="E6">
        <v>1.2509857389435102E-08</v>
      </c>
      <c r="F6">
        <v>-862812.0513122089</v>
      </c>
      <c r="G6">
        <v>-0.01079368181090694</v>
      </c>
      <c r="H6">
        <v>-0.010793629620696448</v>
      </c>
    </row>
    <row r="7" spans="1:8" ht="12.75" customHeight="1">
      <c r="A7" t="s">
        <v>120</v>
      </c>
      <c r="B7">
        <v>7909</v>
      </c>
      <c r="C7" t="s">
        <v>121</v>
      </c>
      <c r="D7">
        <v>-0.09954095472571795</v>
      </c>
      <c r="E7">
        <v>5.177458468648377E-06</v>
      </c>
      <c r="F7">
        <v>-19225.833549120485</v>
      </c>
      <c r="G7">
        <v>-0.09955175471483382</v>
      </c>
      <c r="H7">
        <v>-0.09953015473660208</v>
      </c>
    </row>
    <row r="8" spans="1:8" ht="12.75" customHeight="1">
      <c r="A8" t="s">
        <v>122</v>
      </c>
      <c r="B8">
        <v>0.9999907630940034</v>
      </c>
      <c r="C8" t="s">
        <v>123</v>
      </c>
      <c r="D8">
        <v>11.764547485487139</v>
      </c>
      <c r="E8">
        <v>8.823390397003914E-08</v>
      </c>
      <c r="F8">
        <v>133333638.84116392</v>
      </c>
      <c r="G8">
        <v>11.76454730143444</v>
      </c>
      <c r="H8">
        <v>11.764547669539837</v>
      </c>
    </row>
    <row r="9" spans="1:8" ht="12.75" customHeight="1">
      <c r="A9" t="s">
        <v>124</v>
      </c>
      <c r="B9">
        <v>0.9999854154115844</v>
      </c>
      <c r="C9" t="s">
        <v>2</v>
      </c>
      <c r="D9">
        <v>0.020972002528733463</v>
      </c>
      <c r="E9">
        <v>2.6649916340327807E-05</v>
      </c>
      <c r="F9">
        <v>786.9444039116072</v>
      </c>
      <c r="G9">
        <v>0.020916411777372083</v>
      </c>
      <c r="H9">
        <v>0.021027593280094847</v>
      </c>
    </row>
    <row r="10" spans="1:8" ht="12.75" customHeight="1">
      <c r="A10" t="s">
        <v>125</v>
      </c>
      <c r="B10">
        <v>0.19242128576133277</v>
      </c>
      <c r="C10" t="s">
        <v>126</v>
      </c>
      <c r="D10">
        <v>-1.1379263384331917</v>
      </c>
      <c r="E10">
        <v>5.82440767065384E-07</v>
      </c>
      <c r="F10">
        <v>-1953720.2798605782</v>
      </c>
      <c r="G10">
        <v>-1.1379275533833422</v>
      </c>
      <c r="H10">
        <v>-1.1379251234830414</v>
      </c>
    </row>
    <row r="11" spans="1:8" ht="12.75" customHeight="1">
      <c r="A11" t="s">
        <v>127</v>
      </c>
      <c r="B11">
        <v>216520.71883447497</v>
      </c>
      <c r="C11" t="s">
        <v>128</v>
      </c>
      <c r="D11">
        <v>-0.001270524756690854</v>
      </c>
      <c r="E11">
        <v>2.7531429901096914E-06</v>
      </c>
      <c r="F11">
        <v>-461.4815726081243</v>
      </c>
      <c r="G11">
        <v>-0.0012762677123336046</v>
      </c>
      <c r="H11">
        <v>-0.0012647818010481033</v>
      </c>
    </row>
    <row r="12" spans="1:8" ht="12.75" customHeight="1">
      <c r="A12" t="s">
        <v>129</v>
      </c>
      <c r="B12" t="s">
        <v>130</v>
      </c>
      <c r="C12" t="s">
        <v>131</v>
      </c>
      <c r="D12">
        <v>0.13696044390581485</v>
      </c>
      <c r="E12">
        <v>1.9525481008610085E-06</v>
      </c>
      <c r="F12">
        <v>70144.46601618668</v>
      </c>
      <c r="G12">
        <v>0.13695637096184723</v>
      </c>
      <c r="H12">
        <v>0.1369645168497825</v>
      </c>
    </row>
    <row r="13" spans="1:8" ht="12.75" customHeight="1">
      <c r="A13" t="s">
        <v>132</v>
      </c>
      <c r="B13" t="s">
        <v>137</v>
      </c>
      <c r="C13" t="s">
        <v>138</v>
      </c>
      <c r="D13">
        <v>2.2012834724105217E-05</v>
      </c>
      <c r="E13">
        <v>6.554444409086143E-07</v>
      </c>
      <c r="F13">
        <v>33.58459291162768</v>
      </c>
      <c r="G13">
        <v>2.0645601578588237E-05</v>
      </c>
      <c r="H13">
        <v>2.3380067869622198E-05</v>
      </c>
    </row>
    <row r="14" spans="1:8" ht="13.5" customHeight="1">
      <c r="A14"/>
      <c r="B14"/>
      <c r="C14" t="s">
        <v>139</v>
      </c>
      <c r="D14">
        <v>-0.007439237947976354</v>
      </c>
      <c r="E14">
        <v>1.8727278604458635E-05</v>
      </c>
      <c r="F14">
        <v>-397.24073663352254</v>
      </c>
      <c r="G14">
        <v>-0.0074783023666139615</v>
      </c>
      <c r="H14">
        <v>-0.007400173529338746</v>
      </c>
    </row>
    <row r="15" spans="1:8" ht="13.5" customHeight="1">
      <c r="A15"/>
      <c r="B15"/>
      <c r="C15" t="s">
        <v>140</v>
      </c>
      <c r="D15">
        <v>1.0283037724592618E-08</v>
      </c>
      <c r="E15">
        <v>2.0692757471744883E-09</v>
      </c>
      <c r="F15">
        <v>4.969389767716404</v>
      </c>
      <c r="G15">
        <v>5.966604153458198E-09</v>
      </c>
      <c r="H15">
        <v>1.4599471295727037E-08</v>
      </c>
    </row>
    <row r="16" spans="1:8" ht="13.5" customHeight="1">
      <c r="A16"/>
      <c r="B16"/>
      <c r="C16" t="s">
        <v>21</v>
      </c>
      <c r="D16">
        <v>0.00012805402330322106</v>
      </c>
      <c r="E16">
        <v>3.1613462080435667E-06</v>
      </c>
      <c r="F16">
        <v>40.506168852182974</v>
      </c>
      <c r="G16">
        <v>0.00012145957066876167</v>
      </c>
      <c r="H16">
        <v>0.00013464847593768048</v>
      </c>
    </row>
    <row r="17" spans="1:2" ht="13.5" customHeight="1">
      <c r="A17"/>
      <c r="B17"/>
    </row>
    <row r="18" spans="1:2" ht="13.5" customHeight="1">
      <c r="A18"/>
      <c r="B18"/>
    </row>
    <row r="19" spans="1:2" ht="13.5" customHeight="1">
      <c r="A19"/>
      <c r="B19"/>
    </row>
    <row r="20" spans="1:2" ht="13.5" customHeight="1">
      <c r="A20"/>
      <c r="B20"/>
    </row>
    <row r="21" spans="1:2" ht="13.5" customHeight="1">
      <c r="A21"/>
      <c r="B21"/>
    </row>
    <row r="22" spans="1:2" ht="13.5" customHeight="1">
      <c r="A22"/>
      <c r="B22"/>
    </row>
    <row r="23" spans="1:2" ht="13.5" customHeight="1">
      <c r="A23"/>
      <c r="B23"/>
    </row>
    <row r="24" spans="1:2" ht="13.5" customHeight="1">
      <c r="A24"/>
      <c r="B24"/>
    </row>
    <row r="25" spans="1:2" ht="13.5" customHeight="1">
      <c r="A25"/>
      <c r="B25"/>
    </row>
    <row r="26" spans="1:2" ht="13.5" customHeight="1">
      <c r="A26"/>
      <c r="B26"/>
    </row>
    <row r="27" spans="1:2" ht="13.5" customHeight="1">
      <c r="A27"/>
      <c r="B27"/>
    </row>
    <row r="28" spans="1:2" ht="13.5" customHeight="1">
      <c r="A28"/>
      <c r="B28"/>
    </row>
    <row r="29" spans="1:6" ht="12.75" customHeight="1">
      <c r="A29"/>
      <c r="B29"/>
      <c r="D29" s="6"/>
      <c r="E29" s="6"/>
      <c r="F29" s="6"/>
    </row>
    <row r="30" spans="1:6" ht="12.75" customHeight="1" thickBot="1">
      <c r="A30"/>
      <c r="B30"/>
      <c r="D30" s="6"/>
      <c r="E30" s="6"/>
      <c r="F30" s="6"/>
    </row>
    <row r="31" spans="1:6" ht="12.75">
      <c r="A31" s="84" t="s">
        <v>48</v>
      </c>
      <c r="B31" s="81"/>
      <c r="C31" s="55"/>
      <c r="D31" s="55"/>
      <c r="E31" s="55"/>
      <c r="F31" s="56"/>
    </row>
    <row r="32" spans="1:6" ht="13.5" thickBot="1">
      <c r="A32" s="85" t="s">
        <v>49</v>
      </c>
      <c r="B32" s="3"/>
      <c r="C32" s="57"/>
      <c r="D32" s="57"/>
      <c r="E32" s="57"/>
      <c r="F32" s="58"/>
    </row>
    <row r="33" spans="1:7" ht="12.75">
      <c r="A33" s="66"/>
      <c r="B33" s="65"/>
      <c r="C33" s="55"/>
      <c r="D33" s="55"/>
      <c r="E33" s="55"/>
      <c r="F33" s="55"/>
      <c r="G33" s="56"/>
    </row>
    <row r="34" spans="1:7" ht="12.75">
      <c r="A34" s="3" t="s">
        <v>50</v>
      </c>
      <c r="B34" s="59" t="s">
        <v>71</v>
      </c>
      <c r="C34" s="125" t="s">
        <v>141</v>
      </c>
      <c r="D34" s="3"/>
      <c r="E34" s="3"/>
      <c r="F34" s="122" t="s">
        <v>135</v>
      </c>
      <c r="G34" s="54"/>
    </row>
    <row r="35" spans="1:7" ht="12.75">
      <c r="A35" s="3" t="s">
        <v>4</v>
      </c>
      <c r="B35" s="59" t="s">
        <v>52</v>
      </c>
      <c r="C35" s="125" t="s">
        <v>134</v>
      </c>
      <c r="D35" s="3" t="s">
        <v>52</v>
      </c>
      <c r="E35" s="121" t="s">
        <v>52</v>
      </c>
      <c r="F35" s="122" t="s">
        <v>134</v>
      </c>
      <c r="G35" s="54"/>
    </row>
    <row r="36" spans="1:7" ht="12.75">
      <c r="A36" s="60">
        <v>0.42</v>
      </c>
      <c r="B36" s="59">
        <v>5</v>
      </c>
      <c r="C36" s="125">
        <v>0.12180411155307881</v>
      </c>
      <c r="D36">
        <f>($D$6+$D$8*A36+$D$10*A36^2+$D$12*A36^3+$D$14*A36^4+$D$16*A36^5)/(1+$D$7*A36+$D$9*A36^2+$D$11*A36^3+$D$13*A36^4+$D$15*A36^5)</f>
        <v>4.927749256867206</v>
      </c>
      <c r="E36" s="119">
        <f aca="true" t="shared" si="0" ref="E36:E66">D36-B36</f>
        <v>-0.0722507431327939</v>
      </c>
      <c r="F36" s="122">
        <f aca="true" t="shared" si="1" ref="F36:F66">ABS(E36/B36)*100</f>
        <v>1.4450148626558779</v>
      </c>
      <c r="G36" s="61"/>
    </row>
    <row r="37" spans="1:7" ht="12.75">
      <c r="A37" s="60">
        <v>0.85</v>
      </c>
      <c r="B37" s="59">
        <v>10</v>
      </c>
      <c r="C37" s="125">
        <v>1.9104166654834922</v>
      </c>
      <c r="D37">
        <f>($D$6+$D$8*A37+$D$10*A37^2+$D$12*A37^3+$D$14*A37^4+$D$16*A37^5)/(1+$D$7*A37+$D$9*A37^2+$D$11*A37^3+$D$13*A37^4+$D$15*A37^5)</f>
        <v>9.945650540946673</v>
      </c>
      <c r="E37" s="119">
        <f t="shared" si="0"/>
        <v>-0.05434945905332711</v>
      </c>
      <c r="F37" s="122">
        <f t="shared" si="1"/>
        <v>0.5434945905332711</v>
      </c>
      <c r="G37" s="61"/>
    </row>
    <row r="38" spans="1:7" ht="12.75">
      <c r="A38" s="60">
        <v>1.3</v>
      </c>
      <c r="B38" s="59">
        <v>15</v>
      </c>
      <c r="C38" s="125">
        <v>1.414475239011459</v>
      </c>
      <c r="D38">
        <f aca="true" t="shared" si="2" ref="D38:D66">($D$6+$D$8*A38+$D$10*A38^2+$D$12*A38^3+$D$14*A38^4+$D$16*A38^5)/(1+$D$7*A38+$D$9*A38^2+$D$11*A38^3+$D$13*A38^4+$D$15*A38^5)</f>
        <v>15.100173436127424</v>
      </c>
      <c r="E38" s="119">
        <f t="shared" si="0"/>
        <v>0.1001734361274238</v>
      </c>
      <c r="F38" s="122">
        <f t="shared" si="1"/>
        <v>0.6678229075161587</v>
      </c>
      <c r="G38" s="61"/>
    </row>
    <row r="39" spans="1:7" ht="12.75">
      <c r="A39" s="60">
        <v>1.75</v>
      </c>
      <c r="B39" s="59">
        <v>20</v>
      </c>
      <c r="C39" s="125">
        <v>1.9211302571570066</v>
      </c>
      <c r="D39">
        <f t="shared" si="2"/>
        <v>20.101952214127884</v>
      </c>
      <c r="E39" s="119">
        <f t="shared" si="0"/>
        <v>0.10195221412788413</v>
      </c>
      <c r="F39" s="122">
        <f t="shared" si="1"/>
        <v>0.5097610706394207</v>
      </c>
      <c r="G39" s="61"/>
    </row>
    <row r="40" spans="1:7" ht="12.75">
      <c r="A40" s="60">
        <v>2.2</v>
      </c>
      <c r="B40" s="59">
        <v>25</v>
      </c>
      <c r="C40" s="125">
        <v>0.8361235650095153</v>
      </c>
      <c r="D40">
        <f t="shared" si="2"/>
        <v>24.904292358419625</v>
      </c>
      <c r="E40" s="119">
        <f t="shared" si="0"/>
        <v>-0.09570764158037548</v>
      </c>
      <c r="F40" s="122">
        <f t="shared" si="1"/>
        <v>0.3828305663215019</v>
      </c>
      <c r="G40" s="61"/>
    </row>
    <row r="41" spans="1:7" ht="12.75">
      <c r="A41" s="60">
        <v>2.69</v>
      </c>
      <c r="B41" s="59">
        <v>30</v>
      </c>
      <c r="C41" s="125">
        <v>0.21159858632631293</v>
      </c>
      <c r="D41">
        <f t="shared" si="2"/>
        <v>29.864884508840717</v>
      </c>
      <c r="E41" s="119">
        <f t="shared" si="0"/>
        <v>-0.1351154911592829</v>
      </c>
      <c r="F41" s="122">
        <f t="shared" si="1"/>
        <v>0.45038497053094295</v>
      </c>
      <c r="G41" s="61"/>
    </row>
    <row r="42" spans="1:7" ht="12.75">
      <c r="A42" s="74">
        <v>3.2</v>
      </c>
      <c r="B42" s="59">
        <v>35</v>
      </c>
      <c r="C42" s="125">
        <v>0.8289032575689654</v>
      </c>
      <c r="D42">
        <f t="shared" si="2"/>
        <v>34.69969941088248</v>
      </c>
      <c r="E42" s="119">
        <f t="shared" si="0"/>
        <v>-0.3003005891175192</v>
      </c>
      <c r="F42" s="122">
        <f t="shared" si="1"/>
        <v>0.858001683192912</v>
      </c>
      <c r="G42" s="61"/>
    </row>
    <row r="43" spans="1:7" ht="12.75">
      <c r="A43" s="60">
        <v>3.81</v>
      </c>
      <c r="B43" s="59">
        <v>40</v>
      </c>
      <c r="C43" s="125">
        <v>0.5238228316441074</v>
      </c>
      <c r="D43">
        <f t="shared" si="2"/>
        <v>40.02503511363366</v>
      </c>
      <c r="E43" s="119">
        <f t="shared" si="0"/>
        <v>0.025035113633663286</v>
      </c>
      <c r="F43" s="122">
        <f t="shared" si="1"/>
        <v>0.06258778408415822</v>
      </c>
      <c r="G43" s="61"/>
    </row>
    <row r="44" spans="1:7" ht="12.75">
      <c r="A44" s="60">
        <v>4.49</v>
      </c>
      <c r="B44" s="59">
        <v>45</v>
      </c>
      <c r="C44" s="125">
        <v>0.14446549798923533</v>
      </c>
      <c r="D44">
        <f t="shared" si="2"/>
        <v>45.38763597831716</v>
      </c>
      <c r="E44" s="119">
        <f t="shared" si="0"/>
        <v>0.38763597831715657</v>
      </c>
      <c r="F44" s="122">
        <f t="shared" si="1"/>
        <v>0.8614132851492368</v>
      </c>
      <c r="G44" s="61"/>
    </row>
    <row r="45" spans="1:7" ht="12.75">
      <c r="A45" s="60">
        <v>5.2</v>
      </c>
      <c r="B45" s="59">
        <v>50</v>
      </c>
      <c r="C45" s="125">
        <v>0.3504550025849653</v>
      </c>
      <c r="D45">
        <f t="shared" si="2"/>
        <v>50.397692837390885</v>
      </c>
      <c r="E45" s="119">
        <f t="shared" si="0"/>
        <v>0.3976928373908848</v>
      </c>
      <c r="F45" s="122">
        <f t="shared" si="1"/>
        <v>0.7953856747817696</v>
      </c>
      <c r="G45" s="61"/>
    </row>
    <row r="46" spans="1:7" ht="12.75">
      <c r="A46" s="60">
        <v>6.81</v>
      </c>
      <c r="B46" s="59">
        <v>60</v>
      </c>
      <c r="C46" s="125">
        <v>0.7491393305151087</v>
      </c>
      <c r="D46">
        <f t="shared" si="2"/>
        <v>60.00655999067003</v>
      </c>
      <c r="E46" s="119">
        <f t="shared" si="0"/>
        <v>0.006559990670027105</v>
      </c>
      <c r="F46" s="122">
        <f t="shared" si="1"/>
        <v>0.010933317783378508</v>
      </c>
      <c r="G46" s="61"/>
    </row>
    <row r="47" spans="1:7" ht="12.75">
      <c r="A47" s="60">
        <v>8.81</v>
      </c>
      <c r="B47" s="59">
        <v>70</v>
      </c>
      <c r="C47" s="125">
        <v>0.11486142648282435</v>
      </c>
      <c r="D47">
        <f t="shared" si="2"/>
        <v>69.8859850740661</v>
      </c>
      <c r="E47" s="119">
        <f t="shared" si="0"/>
        <v>-0.11401492593390117</v>
      </c>
      <c r="F47" s="122">
        <f t="shared" si="1"/>
        <v>0.16287846561985883</v>
      </c>
      <c r="G47" s="61"/>
    </row>
    <row r="48" spans="1:7" ht="12.75">
      <c r="A48" s="60">
        <v>11.1</v>
      </c>
      <c r="B48" s="59">
        <v>80</v>
      </c>
      <c r="C48" s="125">
        <v>0.7185703613749972</v>
      </c>
      <c r="D48">
        <f t="shared" si="2"/>
        <v>80.13005611102184</v>
      </c>
      <c r="E48" s="119">
        <f t="shared" si="0"/>
        <v>0.1300561110218439</v>
      </c>
      <c r="F48" s="122">
        <f t="shared" si="1"/>
        <v>0.16257013877730486</v>
      </c>
      <c r="G48" s="61"/>
    </row>
    <row r="49" spans="1:7" ht="12.75">
      <c r="A49" s="60">
        <v>13.3</v>
      </c>
      <c r="B49" s="59">
        <v>90</v>
      </c>
      <c r="C49" s="125">
        <v>0.35138195914173465</v>
      </c>
      <c r="D49">
        <f t="shared" si="2"/>
        <v>89.83534021999554</v>
      </c>
      <c r="E49" s="119">
        <f t="shared" si="0"/>
        <v>-0.16465978000445602</v>
      </c>
      <c r="F49" s="122">
        <f t="shared" si="1"/>
        <v>0.18295531111606225</v>
      </c>
      <c r="G49" s="61"/>
    </row>
    <row r="50" spans="1:7" ht="12.75">
      <c r="A50" s="60">
        <v>15.5</v>
      </c>
      <c r="B50" s="59">
        <v>100</v>
      </c>
      <c r="C50" s="125">
        <v>0.009744899332147838</v>
      </c>
      <c r="D50">
        <f t="shared" si="2"/>
        <v>99.74483812715215</v>
      </c>
      <c r="E50" s="119">
        <f t="shared" si="0"/>
        <v>-0.2551618728478502</v>
      </c>
      <c r="F50" s="122">
        <f t="shared" si="1"/>
        <v>0.2551618728478502</v>
      </c>
      <c r="G50" s="61"/>
    </row>
    <row r="51" spans="1:7" ht="12.75">
      <c r="A51" s="60">
        <v>17.7</v>
      </c>
      <c r="B51" s="59">
        <v>110</v>
      </c>
      <c r="C51" s="125">
        <v>0.16429379565976052</v>
      </c>
      <c r="D51">
        <f t="shared" si="2"/>
        <v>109.92411089004977</v>
      </c>
      <c r="E51" s="119">
        <f t="shared" si="0"/>
        <v>-0.07588910995022502</v>
      </c>
      <c r="F51" s="122">
        <f t="shared" si="1"/>
        <v>0.06899009995475003</v>
      </c>
      <c r="G51" s="61"/>
    </row>
    <row r="52" spans="1:7" ht="12.75">
      <c r="A52" s="60">
        <v>19.8</v>
      </c>
      <c r="B52" s="59">
        <v>120</v>
      </c>
      <c r="C52" s="125">
        <v>0.4607219920268809</v>
      </c>
      <c r="D52">
        <f t="shared" si="2"/>
        <v>119.85579647179793</v>
      </c>
      <c r="E52" s="119">
        <f t="shared" si="0"/>
        <v>-0.14420352820206972</v>
      </c>
      <c r="F52" s="122">
        <f t="shared" si="1"/>
        <v>0.1201696068350581</v>
      </c>
      <c r="G52" s="61"/>
    </row>
    <row r="53" spans="1:7" ht="12.75">
      <c r="A53" s="60">
        <v>22</v>
      </c>
      <c r="B53" s="59">
        <v>130</v>
      </c>
      <c r="C53" s="125">
        <v>0.13098530018376883</v>
      </c>
      <c r="D53">
        <f t="shared" si="2"/>
        <v>130.39344781928247</v>
      </c>
      <c r="E53" s="119">
        <f t="shared" si="0"/>
        <v>0.3934478192824713</v>
      </c>
      <c r="F53" s="122">
        <f t="shared" si="1"/>
        <v>0.30265216867882405</v>
      </c>
      <c r="G53" s="61"/>
    </row>
    <row r="54" spans="1:7" ht="12.75">
      <c r="A54" s="60">
        <v>24.1</v>
      </c>
      <c r="B54" s="59">
        <v>140</v>
      </c>
      <c r="C54" s="125">
        <v>0.015297897096664721</v>
      </c>
      <c r="D54">
        <f t="shared" si="2"/>
        <v>140.4541321479065</v>
      </c>
      <c r="E54" s="119">
        <f t="shared" si="0"/>
        <v>0.45413214790650613</v>
      </c>
      <c r="F54" s="122">
        <f t="shared" si="1"/>
        <v>0.3243801056475044</v>
      </c>
      <c r="G54" s="61"/>
    </row>
    <row r="55" spans="1:7" ht="12.75">
      <c r="A55" s="60">
        <v>26.1</v>
      </c>
      <c r="B55" s="59">
        <v>150</v>
      </c>
      <c r="C55" s="125">
        <v>0.025859765886101133</v>
      </c>
      <c r="D55">
        <f t="shared" si="2"/>
        <v>149.98654432324022</v>
      </c>
      <c r="E55" s="119">
        <f t="shared" si="0"/>
        <v>-0.01345567675977577</v>
      </c>
      <c r="F55" s="122">
        <f t="shared" si="1"/>
        <v>0.008970451173183847</v>
      </c>
      <c r="G55" s="61"/>
    </row>
    <row r="56" spans="1:7" ht="12.75">
      <c r="A56" s="60">
        <v>28.1</v>
      </c>
      <c r="B56" s="59">
        <v>160</v>
      </c>
      <c r="C56" s="125">
        <v>0.060872825095756866</v>
      </c>
      <c r="D56">
        <f t="shared" si="2"/>
        <v>159.73669883362925</v>
      </c>
      <c r="E56" s="119">
        <f t="shared" si="0"/>
        <v>-0.26330116637075207</v>
      </c>
      <c r="F56" s="122">
        <f t="shared" si="1"/>
        <v>0.16456322898172004</v>
      </c>
      <c r="G56" s="61"/>
    </row>
    <row r="57" spans="1:7" ht="12.75">
      <c r="A57" s="60">
        <v>30.1</v>
      </c>
      <c r="B57" s="59">
        <v>170</v>
      </c>
      <c r="C57" s="125">
        <v>0.2318889303604224</v>
      </c>
      <c r="D57">
        <f t="shared" si="2"/>
        <v>170.01044678757643</v>
      </c>
      <c r="E57" s="119">
        <f t="shared" si="0"/>
        <v>0.010446787576427141</v>
      </c>
      <c r="F57" s="122">
        <f t="shared" si="1"/>
        <v>0.006145169162604201</v>
      </c>
      <c r="G57" s="61"/>
    </row>
    <row r="58" spans="1:7" ht="12.75">
      <c r="A58" s="60">
        <v>32</v>
      </c>
      <c r="B58" s="59">
        <v>180</v>
      </c>
      <c r="C58" s="125">
        <v>0.16180378085228617</v>
      </c>
      <c r="D58">
        <f t="shared" si="2"/>
        <v>180.07104749107964</v>
      </c>
      <c r="E58" s="119">
        <f t="shared" si="0"/>
        <v>0.07104749107963926</v>
      </c>
      <c r="F58" s="122">
        <f t="shared" si="1"/>
        <v>0.039470828377577365</v>
      </c>
      <c r="G58" s="61"/>
    </row>
    <row r="59" spans="1:7" ht="12.75">
      <c r="A59" s="60">
        <v>33.9</v>
      </c>
      <c r="B59" s="59">
        <v>190</v>
      </c>
      <c r="C59" s="125">
        <v>0.1416694702794829</v>
      </c>
      <c r="D59">
        <f t="shared" si="2"/>
        <v>190.19039633833776</v>
      </c>
      <c r="E59" s="119">
        <f t="shared" si="0"/>
        <v>0.19039633833776293</v>
      </c>
      <c r="F59" s="122">
        <f t="shared" si="1"/>
        <v>0.1002085991251384</v>
      </c>
      <c r="G59" s="61"/>
    </row>
    <row r="60" spans="1:7" ht="12.75">
      <c r="A60" s="60">
        <v>35.7</v>
      </c>
      <c r="B60" s="59">
        <v>200</v>
      </c>
      <c r="C60" s="125">
        <v>0.11448923543639467</v>
      </c>
      <c r="D60">
        <f t="shared" si="2"/>
        <v>199.76413739157323</v>
      </c>
      <c r="E60" s="119">
        <f t="shared" si="0"/>
        <v>-0.2358626084267712</v>
      </c>
      <c r="F60" s="122">
        <f t="shared" si="1"/>
        <v>0.1179313042133856</v>
      </c>
      <c r="G60" s="61"/>
    </row>
    <row r="61" spans="1:7" ht="12.75">
      <c r="A61" s="60">
        <v>37.6</v>
      </c>
      <c r="B61" s="59">
        <v>210</v>
      </c>
      <c r="C61" s="125">
        <v>0.0814431666880128</v>
      </c>
      <c r="D61">
        <f t="shared" si="2"/>
        <v>209.85053200934163</v>
      </c>
      <c r="E61" s="119">
        <f t="shared" si="0"/>
        <v>-0.14946799065836558</v>
      </c>
      <c r="F61" s="122">
        <f t="shared" si="1"/>
        <v>0.07117523364684075</v>
      </c>
      <c r="G61" s="61"/>
    </row>
    <row r="62" spans="1:7" ht="12.75">
      <c r="A62" s="60">
        <v>39.5</v>
      </c>
      <c r="B62" s="59">
        <v>220</v>
      </c>
      <c r="C62" s="125">
        <v>0.04732816544875815</v>
      </c>
      <c r="D62">
        <f t="shared" si="2"/>
        <v>219.92443495626298</v>
      </c>
      <c r="E62" s="119">
        <f t="shared" si="0"/>
        <v>-0.075565043737015</v>
      </c>
      <c r="F62" s="122">
        <f t="shared" si="1"/>
        <v>0.03434774715318863</v>
      </c>
      <c r="G62" s="61"/>
    </row>
    <row r="63" spans="1:7" ht="12.75">
      <c r="A63" s="60">
        <v>41.4</v>
      </c>
      <c r="B63" s="59">
        <v>230</v>
      </c>
      <c r="C63" s="125">
        <v>0.019042715825395608</v>
      </c>
      <c r="D63">
        <f t="shared" si="2"/>
        <v>229.9922283066237</v>
      </c>
      <c r="E63" s="119">
        <f t="shared" si="0"/>
        <v>-0.007771693376298572</v>
      </c>
      <c r="F63" s="122">
        <f t="shared" si="1"/>
        <v>0.003378997120129814</v>
      </c>
      <c r="G63" s="61"/>
    </row>
    <row r="64" spans="1:7" ht="12.75">
      <c r="A64" s="74">
        <v>43.3</v>
      </c>
      <c r="B64" s="59">
        <v>240</v>
      </c>
      <c r="C64" s="125">
        <v>0.0001291156098659485</v>
      </c>
      <c r="D64">
        <f t="shared" si="2"/>
        <v>240.05755140912956</v>
      </c>
      <c r="E64" s="119">
        <f t="shared" si="0"/>
        <v>0.057551409129558806</v>
      </c>
      <c r="F64" s="122">
        <f t="shared" si="1"/>
        <v>0.023979753803982835</v>
      </c>
      <c r="G64" s="61"/>
    </row>
    <row r="65" spans="1:7" ht="12.75">
      <c r="A65" s="60">
        <v>45.2</v>
      </c>
      <c r="B65" s="59">
        <v>250</v>
      </c>
      <c r="C65" s="125">
        <v>0.008668250663868095</v>
      </c>
      <c r="D65">
        <f t="shared" si="2"/>
        <v>250.12198635357788</v>
      </c>
      <c r="E65" s="119">
        <f t="shared" si="0"/>
        <v>0.12198635357788135</v>
      </c>
      <c r="F65" s="122">
        <f t="shared" si="1"/>
        <v>0.04879454143115254</v>
      </c>
      <c r="G65" s="61"/>
    </row>
    <row r="66" spans="1:7" ht="13.5" thickBot="1">
      <c r="A66" s="63">
        <v>54.7</v>
      </c>
      <c r="B66" s="13">
        <v>300</v>
      </c>
      <c r="C66" s="126">
        <v>0.018056606177348538</v>
      </c>
      <c r="D66" s="127">
        <f t="shared" si="2"/>
        <v>300.4237347669912</v>
      </c>
      <c r="E66" s="120">
        <f t="shared" si="0"/>
        <v>0.4237347669911742</v>
      </c>
      <c r="F66" s="123">
        <f t="shared" si="1"/>
        <v>0.14124492233039138</v>
      </c>
      <c r="G66" s="64"/>
    </row>
    <row r="68" spans="2:6" ht="12.75">
      <c r="B68" s="1" t="s">
        <v>142</v>
      </c>
      <c r="C68" s="124">
        <f>MAX(C36:C66)</f>
        <v>1.9211302571570066</v>
      </c>
      <c r="F68" s="124">
        <f>MAX(F36:F66)</f>
        <v>1.4450148626558779</v>
      </c>
    </row>
    <row r="69" spans="2:6" ht="12.75">
      <c r="B69" s="1" t="s">
        <v>143</v>
      </c>
      <c r="C69" s="124">
        <f>MIN(C36:C66)</f>
        <v>0.0001291156098659485</v>
      </c>
      <c r="F69" s="124">
        <f>MIN(F36:F66)</f>
        <v>0.003378997120129814</v>
      </c>
    </row>
    <row r="70" spans="2:6" ht="12.75">
      <c r="B70" s="1" t="s">
        <v>144</v>
      </c>
      <c r="C70" s="125">
        <f>AVERAGE(C36:C66)</f>
        <v>0.38353045175695877</v>
      </c>
      <c r="F70" s="125">
        <f>AVERAGE(F36:F66)</f>
        <v>0.28798707287694</v>
      </c>
    </row>
    <row r="72" ht="12.75">
      <c r="A72" s="87" t="s">
        <v>54</v>
      </c>
    </row>
    <row r="73" ht="12.75">
      <c r="A73" s="88" t="s">
        <v>55</v>
      </c>
    </row>
    <row r="74" ht="13.5" thickBot="1">
      <c r="A74" s="88" t="s">
        <v>56</v>
      </c>
    </row>
    <row r="75" spans="1:5" ht="19.5" customHeight="1" thickBot="1">
      <c r="A75" s="113" t="s">
        <v>58</v>
      </c>
      <c r="B75" s="114"/>
      <c r="C75" s="114"/>
      <c r="D75" s="114"/>
      <c r="E75" s="115"/>
    </row>
    <row r="76" spans="1:5" ht="19.5" customHeight="1" thickBot="1">
      <c r="A76" s="83" t="s">
        <v>57</v>
      </c>
      <c r="B76" s="52">
        <v>720</v>
      </c>
      <c r="C76" s="52">
        <v>740</v>
      </c>
      <c r="D76" s="52">
        <v>760</v>
      </c>
      <c r="E76" s="53">
        <v>780</v>
      </c>
    </row>
    <row r="77" spans="1:8" ht="12.75">
      <c r="A77" s="59">
        <v>0</v>
      </c>
      <c r="B77" s="3">
        <v>1.04</v>
      </c>
      <c r="C77" s="3">
        <v>1.06</v>
      </c>
      <c r="D77" s="3">
        <v>1.09</v>
      </c>
      <c r="E77" s="54">
        <v>1.12</v>
      </c>
      <c r="G77" s="78" t="s">
        <v>3</v>
      </c>
      <c r="H77" s="78" t="s">
        <v>0</v>
      </c>
    </row>
    <row r="78" spans="1:8" ht="12.75">
      <c r="A78" s="59">
        <v>10</v>
      </c>
      <c r="B78" s="3">
        <v>1</v>
      </c>
      <c r="C78" s="3">
        <v>1.02</v>
      </c>
      <c r="D78" s="3">
        <v>1.05</v>
      </c>
      <c r="E78" s="54">
        <v>1.08</v>
      </c>
      <c r="G78" s="79">
        <v>20</v>
      </c>
      <c r="H78" s="79">
        <v>1.75</v>
      </c>
    </row>
    <row r="79" spans="1:9" ht="12.75">
      <c r="A79" s="59">
        <v>20</v>
      </c>
      <c r="B79" s="3">
        <v>0.96</v>
      </c>
      <c r="C79" s="3">
        <v>0.99</v>
      </c>
      <c r="D79" s="3">
        <v>1.015</v>
      </c>
      <c r="E79" s="54">
        <v>1.04</v>
      </c>
      <c r="G79" s="80">
        <f>G78+(H79-H78)*(G80-G78)/(H80-H78)</f>
        <v>22.77777777777778</v>
      </c>
      <c r="H79" s="79">
        <v>2</v>
      </c>
      <c r="I79" t="s">
        <v>66</v>
      </c>
    </row>
    <row r="80" spans="1:8" ht="13.5" thickBot="1">
      <c r="A80" s="13">
        <v>30</v>
      </c>
      <c r="B80" s="14">
        <v>0.93</v>
      </c>
      <c r="C80" s="14">
        <v>0.96</v>
      </c>
      <c r="D80" s="14">
        <v>0.98</v>
      </c>
      <c r="E80" s="15">
        <v>1.01</v>
      </c>
      <c r="G80" s="79">
        <v>25</v>
      </c>
      <c r="H80" s="79">
        <v>2.2</v>
      </c>
    </row>
    <row r="103" spans="1:5" ht="12.75">
      <c r="A103" s="1" t="s">
        <v>69</v>
      </c>
      <c r="E103" t="s">
        <v>70</v>
      </c>
    </row>
    <row r="104" spans="1:6" ht="12.75">
      <c r="A104" s="1" t="s">
        <v>3</v>
      </c>
      <c r="B104" s="1" t="s">
        <v>0</v>
      </c>
      <c r="E104" s="1" t="s">
        <v>3</v>
      </c>
      <c r="F104" s="1" t="s">
        <v>0</v>
      </c>
    </row>
    <row r="105" spans="1:7" ht="12.75">
      <c r="A105" s="73">
        <v>20</v>
      </c>
      <c r="B105" s="72">
        <v>1.75</v>
      </c>
      <c r="C105" t="s">
        <v>67</v>
      </c>
      <c r="E105" s="73">
        <v>30</v>
      </c>
      <c r="F105" s="72">
        <v>0.94</v>
      </c>
      <c r="G105" t="s">
        <v>67</v>
      </c>
    </row>
    <row r="106" spans="1:7" ht="12.75">
      <c r="A106" s="71">
        <f>A105+(B106-B105)*(A107-A105)/(B107-B105)</f>
        <v>22.659574468085108</v>
      </c>
      <c r="B106" s="72">
        <v>2</v>
      </c>
      <c r="C106" t="s">
        <v>66</v>
      </c>
      <c r="E106" s="71">
        <f>E105+(F106-F105)*(E107-E105)/(F107-F105)</f>
        <v>31.666666666666668</v>
      </c>
      <c r="F106" s="72">
        <v>1</v>
      </c>
      <c r="G106" t="s">
        <v>66</v>
      </c>
    </row>
    <row r="107" spans="1:7" ht="12.75">
      <c r="A107" s="73">
        <v>30</v>
      </c>
      <c r="B107" s="72">
        <v>2.69</v>
      </c>
      <c r="C107" t="s">
        <v>68</v>
      </c>
      <c r="E107" s="73">
        <v>40</v>
      </c>
      <c r="F107" s="72">
        <v>1.3</v>
      </c>
      <c r="G107" t="s">
        <v>68</v>
      </c>
    </row>
  </sheetData>
  <mergeCells count="1">
    <mergeCell ref="A75:E75"/>
  </mergeCells>
  <printOptions/>
  <pageMargins left="1.06" right="0.27" top="0.64" bottom="0.62" header="0.4921259845" footer="0.4921259845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21111">
    <pageSetUpPr fitToPage="1"/>
  </sheetPr>
  <dimension ref="A1:I98"/>
  <sheetViews>
    <sheetView tabSelected="1" workbookViewId="0" topLeftCell="A1">
      <selection activeCell="A1" sqref="A1"/>
    </sheetView>
  </sheetViews>
  <sheetFormatPr defaultColWidth="9.140625" defaultRowHeight="12.75"/>
  <cols>
    <col min="1" max="2" width="8.7109375" style="1" customWidth="1"/>
    <col min="3" max="7" width="8.7109375" style="0" customWidth="1"/>
    <col min="8" max="16384" width="11.421875" style="0" customWidth="1"/>
  </cols>
  <sheetData>
    <row r="1" spans="1:6" ht="26.25">
      <c r="A1" s="86" t="s">
        <v>47</v>
      </c>
      <c r="C1" s="6"/>
      <c r="D1" s="6"/>
      <c r="E1" s="6"/>
      <c r="F1" s="6"/>
    </row>
    <row r="2" spans="1:6" ht="12.75" customHeight="1">
      <c r="A2"/>
      <c r="C2" s="6"/>
      <c r="D2" s="6"/>
      <c r="E2" s="6"/>
      <c r="F2" s="6"/>
    </row>
    <row r="3" spans="1:6" ht="12.75" customHeight="1">
      <c r="A3"/>
      <c r="C3" s="6"/>
      <c r="D3" s="6"/>
      <c r="E3" s="6"/>
      <c r="F3" s="6"/>
    </row>
    <row r="4" spans="1:4" ht="12.75" customHeight="1">
      <c r="A4" t="s">
        <v>111</v>
      </c>
      <c r="B4"/>
      <c r="D4" t="s">
        <v>136</v>
      </c>
    </row>
    <row r="5" spans="1:8" ht="12.75" customHeight="1">
      <c r="A5"/>
      <c r="B5"/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117</v>
      </c>
    </row>
    <row r="6" spans="1:8" ht="12.75" customHeight="1">
      <c r="A6" t="s">
        <v>118</v>
      </c>
      <c r="B6" t="s">
        <v>136</v>
      </c>
      <c r="C6" t="s">
        <v>119</v>
      </c>
      <c r="D6">
        <v>0.10168117593888058</v>
      </c>
      <c r="E6">
        <v>1.3223173201672782E-08</v>
      </c>
      <c r="F6">
        <v>7689619.91105263</v>
      </c>
      <c r="G6">
        <v>0.10168114835582463</v>
      </c>
      <c r="H6">
        <v>0.10168120352193655</v>
      </c>
    </row>
    <row r="7" spans="1:8" ht="12.75" customHeight="1">
      <c r="A7" t="s">
        <v>120</v>
      </c>
      <c r="B7">
        <v>7909</v>
      </c>
      <c r="C7" t="s">
        <v>121</v>
      </c>
      <c r="D7">
        <v>-0.10298422903794459</v>
      </c>
      <c r="E7">
        <v>5.355024832600295E-06</v>
      </c>
      <c r="F7">
        <v>-19231.32613895601</v>
      </c>
      <c r="G7">
        <v>-0.10299539942400515</v>
      </c>
      <c r="H7">
        <v>-0.10297305865188403</v>
      </c>
    </row>
    <row r="8" spans="1:8" ht="12.75" customHeight="1">
      <c r="A8" t="s">
        <v>122</v>
      </c>
      <c r="B8">
        <v>0.9999921024886846</v>
      </c>
      <c r="C8" t="s">
        <v>123</v>
      </c>
      <c r="D8">
        <v>11.60983286832051</v>
      </c>
      <c r="E8">
        <v>9.183741977815075E-08</v>
      </c>
      <c r="F8">
        <v>126417237.07358155</v>
      </c>
      <c r="G8">
        <v>11.609832676751008</v>
      </c>
      <c r="H8">
        <v>11.60983305989001</v>
      </c>
    </row>
    <row r="9" spans="1:8" ht="12.75" customHeight="1">
      <c r="A9" t="s">
        <v>124</v>
      </c>
      <c r="B9">
        <v>0.9999875302452915</v>
      </c>
      <c r="C9" t="s">
        <v>2</v>
      </c>
      <c r="D9">
        <v>0.022002776709666754</v>
      </c>
      <c r="E9">
        <v>2.7363452194542684E-05</v>
      </c>
      <c r="F9">
        <v>804.0935973003782</v>
      </c>
      <c r="G9">
        <v>0.021945697548595093</v>
      </c>
      <c r="H9">
        <v>0.022059855870738415</v>
      </c>
    </row>
    <row r="10" spans="1:8" ht="12.75" customHeight="1">
      <c r="A10" t="s">
        <v>125</v>
      </c>
      <c r="B10">
        <v>0.17111001251528976</v>
      </c>
      <c r="C10" t="s">
        <v>126</v>
      </c>
      <c r="D10">
        <v>-1.1136954486547923</v>
      </c>
      <c r="E10">
        <v>6.001811608272036E-07</v>
      </c>
      <c r="F10">
        <v>-1855598.811398602</v>
      </c>
      <c r="G10">
        <v>-1.1136967006107557</v>
      </c>
      <c r="H10">
        <v>-1.113694196698829</v>
      </c>
    </row>
    <row r="11" spans="1:8" ht="12.75" customHeight="1">
      <c r="A11" t="s">
        <v>127</v>
      </c>
      <c r="B11">
        <v>253242.33484612688</v>
      </c>
      <c r="C11" t="s">
        <v>128</v>
      </c>
      <c r="D11">
        <v>-0.0013154143255757434</v>
      </c>
      <c r="E11">
        <v>2.748022846365073E-06</v>
      </c>
      <c r="F11">
        <v>-478.6766337534996</v>
      </c>
      <c r="G11">
        <v>-0.0013211466007857977</v>
      </c>
      <c r="H11">
        <v>-0.0013096820503656894</v>
      </c>
    </row>
    <row r="12" spans="1:8" ht="12.75" customHeight="1">
      <c r="A12" t="s">
        <v>129</v>
      </c>
      <c r="B12" t="s">
        <v>130</v>
      </c>
      <c r="C12" t="s">
        <v>131</v>
      </c>
      <c r="D12">
        <v>0.13947545251861668</v>
      </c>
      <c r="E12">
        <v>1.9985227093290123E-06</v>
      </c>
      <c r="F12">
        <v>69789.27578233245</v>
      </c>
      <c r="G12">
        <v>0.13947128367329628</v>
      </c>
      <c r="H12">
        <v>0.13947962136393707</v>
      </c>
    </row>
    <row r="13" spans="1:8" ht="12.75" customHeight="1">
      <c r="A13" t="s">
        <v>132</v>
      </c>
      <c r="B13" t="s">
        <v>145</v>
      </c>
      <c r="C13" t="s">
        <v>138</v>
      </c>
      <c r="D13">
        <v>2.255567910544794E-05</v>
      </c>
      <c r="E13">
        <v>6.587904607479347E-07</v>
      </c>
      <c r="F13">
        <v>34.23801716837268</v>
      </c>
      <c r="G13">
        <v>2.1181466284851963E-05</v>
      </c>
      <c r="H13">
        <v>2.392989192604391E-05</v>
      </c>
    </row>
    <row r="14" spans="1:8" ht="13.5" customHeight="1">
      <c r="A14"/>
      <c r="B14"/>
      <c r="C14" t="s">
        <v>139</v>
      </c>
      <c r="D14">
        <v>-0.007588714957346435</v>
      </c>
      <c r="E14">
        <v>1.9085810562317547E-05</v>
      </c>
      <c r="F14">
        <v>-397.610304920943</v>
      </c>
      <c r="G14">
        <v>-0.00762852726054285</v>
      </c>
      <c r="H14">
        <v>-0.0075489026541500194</v>
      </c>
    </row>
    <row r="15" spans="1:8" ht="13.5" customHeight="1">
      <c r="A15"/>
      <c r="B15"/>
      <c r="C15" t="s">
        <v>140</v>
      </c>
      <c r="D15">
        <v>9.01002275686976E-09</v>
      </c>
      <c r="E15">
        <v>2.053515559041844E-09</v>
      </c>
      <c r="F15">
        <v>4.387608711897841</v>
      </c>
      <c r="G15">
        <v>4.726464362103705E-09</v>
      </c>
      <c r="H15">
        <v>1.3293581151635817E-08</v>
      </c>
    </row>
    <row r="16" spans="1:8" ht="13.5" customHeight="1">
      <c r="A16"/>
      <c r="B16"/>
      <c r="C16" t="s">
        <v>21</v>
      </c>
      <c r="D16">
        <v>0.00012967836582075207</v>
      </c>
      <c r="E16">
        <v>3.20570851908624E-06</v>
      </c>
      <c r="F16">
        <v>40.45232592067222</v>
      </c>
      <c r="G16">
        <v>0.00012299137502701682</v>
      </c>
      <c r="H16">
        <v>0.00013636535661448734</v>
      </c>
    </row>
    <row r="17" spans="1:2" ht="13.5" customHeight="1">
      <c r="A17"/>
      <c r="B17"/>
    </row>
    <row r="18" spans="1:2" ht="13.5" customHeight="1">
      <c r="A18"/>
      <c r="B18"/>
    </row>
    <row r="19" spans="1:6" ht="12.75" customHeight="1">
      <c r="A19"/>
      <c r="B19"/>
      <c r="D19" s="6"/>
      <c r="E19" s="6"/>
      <c r="F19" s="6"/>
    </row>
    <row r="20" spans="1:6" ht="12.75" customHeight="1" thickBot="1">
      <c r="A20"/>
      <c r="B20"/>
      <c r="D20" s="6"/>
      <c r="E20" s="6"/>
      <c r="F20" s="6"/>
    </row>
    <row r="21" spans="1:7" ht="12.75">
      <c r="A21" s="84" t="s">
        <v>48</v>
      </c>
      <c r="B21" s="81"/>
      <c r="C21" s="55"/>
      <c r="D21" s="55"/>
      <c r="E21" s="55"/>
      <c r="F21" s="131"/>
      <c r="G21" s="132"/>
    </row>
    <row r="22" spans="1:7" ht="13.5" thickBot="1">
      <c r="A22" s="85" t="s">
        <v>49</v>
      </c>
      <c r="B22" s="3"/>
      <c r="C22" s="57"/>
      <c r="D22" s="57"/>
      <c r="E22" s="57"/>
      <c r="F22" s="57"/>
      <c r="G22" s="133"/>
    </row>
    <row r="23" spans="1:7" ht="12.75">
      <c r="A23" s="66"/>
      <c r="B23" s="65"/>
      <c r="C23" s="55"/>
      <c r="D23" s="55"/>
      <c r="E23" s="55"/>
      <c r="F23" s="55"/>
      <c r="G23" s="56"/>
    </row>
    <row r="24" spans="1:7" ht="12.75">
      <c r="A24" s="128"/>
      <c r="B24" s="59"/>
      <c r="C24" s="3"/>
      <c r="D24" s="130" t="s">
        <v>147</v>
      </c>
      <c r="E24" s="129" t="s">
        <v>147</v>
      </c>
      <c r="F24" s="129" t="s">
        <v>148</v>
      </c>
      <c r="G24" s="134" t="s">
        <v>146</v>
      </c>
    </row>
    <row r="25" spans="1:7" ht="12.75">
      <c r="A25" s="3" t="s">
        <v>50</v>
      </c>
      <c r="B25" s="59" t="s">
        <v>71</v>
      </c>
      <c r="C25" s="3"/>
      <c r="D25" s="3" t="s">
        <v>135</v>
      </c>
      <c r="E25" s="130" t="s">
        <v>135</v>
      </c>
      <c r="F25" s="130" t="s">
        <v>135</v>
      </c>
      <c r="G25" s="134" t="s">
        <v>135</v>
      </c>
    </row>
    <row r="26" spans="1:7" ht="12.75">
      <c r="A26" s="3" t="s">
        <v>4</v>
      </c>
      <c r="B26" s="59" t="s">
        <v>52</v>
      </c>
      <c r="C26" s="3" t="s">
        <v>52</v>
      </c>
      <c r="D26" s="121" t="s">
        <v>52</v>
      </c>
      <c r="E26" s="122" t="s">
        <v>134</v>
      </c>
      <c r="F26" s="122" t="s">
        <v>134</v>
      </c>
      <c r="G26" s="135" t="s">
        <v>134</v>
      </c>
    </row>
    <row r="27" spans="1:7" ht="12.75">
      <c r="A27" s="60">
        <v>0.42</v>
      </c>
      <c r="B27" s="59">
        <v>5</v>
      </c>
      <c r="C27" s="60">
        <f>($D$6+$D$8*A27+$D$10*A27^2+$D$12*A27^3+$D$14*A27^4+$D$16*A27^5)/(1+$D$7*A27+$D$9*A27^2+$D$11*A27^3+$D$13*A27^4+$D$15*A27^5)</f>
        <v>4.988338037826002</v>
      </c>
      <c r="D27" s="119">
        <f>C27-B27</f>
        <v>-0.011661962173998397</v>
      </c>
      <c r="E27" s="122">
        <f>ABS(D27/B27)*100</f>
        <v>0.23323924347996794</v>
      </c>
      <c r="F27" s="122">
        <v>1.4450148626558779</v>
      </c>
      <c r="G27" s="135">
        <v>0.12180411155307881</v>
      </c>
    </row>
    <row r="28" spans="1:7" ht="12.75">
      <c r="A28" s="60">
        <v>0.85</v>
      </c>
      <c r="B28" s="59">
        <v>10</v>
      </c>
      <c r="C28" s="60">
        <f>($D$6+$D$8*A28+$D$10*A28^2+$D$12*A28^3+$D$14*A28^4+$D$16*A28^5)/(1+$D$7*A28+$D$9*A28^2+$D$11*A28^3+$D$13*A28^4+$D$15*A28^5)</f>
        <v>9.969276620648868</v>
      </c>
      <c r="D28" s="119">
        <f>C28-B28</f>
        <v>-0.030723379351131896</v>
      </c>
      <c r="E28" s="122">
        <f>ABS(D28/B28)*100</f>
        <v>0.30723379351131896</v>
      </c>
      <c r="F28" s="122">
        <v>0.5434945905332711</v>
      </c>
      <c r="G28" s="135">
        <v>1.9104166654834922</v>
      </c>
    </row>
    <row r="29" spans="1:7" ht="12.75">
      <c r="A29" s="60">
        <v>1.3</v>
      </c>
      <c r="B29" s="59">
        <v>15</v>
      </c>
      <c r="C29" s="60">
        <f>($D$6+$D$8*A29+$D$10*A29^2+$D$12*A29^3+$D$14*A29^4+$D$16*A29^5)/(1+$D$7*A29+$D$9*A29^2+$D$11*A29^3+$D$13*A29^4+$D$15*A29^5)</f>
        <v>15.100344583012134</v>
      </c>
      <c r="D29" s="119">
        <f>C29-B29</f>
        <v>0.10034458301213434</v>
      </c>
      <c r="E29" s="122">
        <f>ABS(D29/B29)*100</f>
        <v>0.6689638867475622</v>
      </c>
      <c r="F29" s="122">
        <v>0.6678229075161587</v>
      </c>
      <c r="G29" s="135">
        <v>1.414475239011459</v>
      </c>
    </row>
    <row r="30" spans="1:7" ht="12.75">
      <c r="A30" s="60">
        <v>1.75</v>
      </c>
      <c r="B30" s="59">
        <v>20</v>
      </c>
      <c r="C30" s="60">
        <f>($D$6+$D$8*A30+$D$10*A30^2+$D$12*A30^3+$D$14*A30^4+$D$16*A30^5)/(1+$D$7*A30+$D$9*A30^2+$D$11*A30^3+$D$13*A30^4+$D$15*A30^5)</f>
        <v>20.09109408663384</v>
      </c>
      <c r="D30" s="119">
        <f>C30-B30</f>
        <v>0.09109408663384144</v>
      </c>
      <c r="E30" s="122">
        <f>ABS(D30/B30)*100</f>
        <v>0.4554704331692072</v>
      </c>
      <c r="F30" s="122">
        <v>0.5097610706394207</v>
      </c>
      <c r="G30" s="135">
        <v>1.9211302571570066</v>
      </c>
    </row>
    <row r="31" spans="1:7" ht="12.75">
      <c r="A31" s="60">
        <v>2.2</v>
      </c>
      <c r="B31" s="59">
        <v>25</v>
      </c>
      <c r="C31" s="60">
        <f>($D$6+$D$8*A31+$D$10*A31^2+$D$12*A31^3+$D$14*A31^4+$D$16*A31^5)/(1+$D$7*A31+$D$9*A31^2+$D$11*A31^3+$D$13*A31^4+$D$15*A31^5)</f>
        <v>24.89129657654586</v>
      </c>
      <c r="D31" s="119">
        <f>C31-B31</f>
        <v>-0.1087034234541413</v>
      </c>
      <c r="E31" s="122">
        <f>ABS(D31/B31)*100</f>
        <v>0.4348136938165652</v>
      </c>
      <c r="F31" s="122">
        <v>0.3828305663215019</v>
      </c>
      <c r="G31" s="135">
        <v>0.8361235650095153</v>
      </c>
    </row>
    <row r="32" spans="1:7" ht="12.75">
      <c r="A32" s="60">
        <v>2.69</v>
      </c>
      <c r="B32" s="59">
        <v>30</v>
      </c>
      <c r="C32" s="60">
        <f>($D$6+$D$8*A32+$D$10*A32^2+$D$12*A32^3+$D$14*A32^4+$D$16*A32^5)/(1+$D$7*A32+$D$9*A32^2+$D$11*A32^3+$D$13*A32^4+$D$15*A32^5)</f>
        <v>29.85567846983674</v>
      </c>
      <c r="D32" s="119">
        <f>C32-B32</f>
        <v>-0.14432153016326055</v>
      </c>
      <c r="E32" s="122">
        <f>ABS(D32/B32)*100</f>
        <v>0.4810717672108685</v>
      </c>
      <c r="F32" s="122">
        <v>0.45038497053094295</v>
      </c>
      <c r="G32" s="135">
        <v>0.21159858632631293</v>
      </c>
    </row>
    <row r="33" spans="1:7" ht="12.75">
      <c r="A33" s="74">
        <v>3.2</v>
      </c>
      <c r="B33" s="59">
        <v>35</v>
      </c>
      <c r="C33" s="60">
        <f>($D$6+$D$8*A33+$D$10*A33^2+$D$12*A33^3+$D$14*A33^4+$D$16*A33^5)/(1+$D$7*A33+$D$9*A33^2+$D$11*A33^3+$D$13*A33^4+$D$15*A33^5)</f>
        <v>34.697306977560736</v>
      </c>
      <c r="D33" s="119">
        <f>C33-B33</f>
        <v>-0.3026930224392643</v>
      </c>
      <c r="E33" s="122">
        <f>ABS(D33/B33)*100</f>
        <v>0.8648372069693266</v>
      </c>
      <c r="F33" s="122">
        <v>0.858001683192912</v>
      </c>
      <c r="G33" s="135">
        <v>0.8289032575689654</v>
      </c>
    </row>
    <row r="34" spans="1:7" ht="12.75">
      <c r="A34" s="60">
        <v>3.81</v>
      </c>
      <c r="B34" s="59">
        <v>40</v>
      </c>
      <c r="C34" s="60">
        <f>($D$6+$D$8*A34+$D$10*A34^2+$D$12*A34^3+$D$14*A34^4+$D$16*A34^5)/(1+$D$7*A34+$D$9*A34^2+$D$11*A34^3+$D$13*A34^4+$D$15*A34^5)</f>
        <v>40.03048382665371</v>
      </c>
      <c r="D34" s="119">
        <f>C34-B34</f>
        <v>0.030483826653707524</v>
      </c>
      <c r="E34" s="122">
        <f>ABS(D34/B34)*100</f>
        <v>0.07620956663426881</v>
      </c>
      <c r="F34" s="122">
        <v>0.06258778408415822</v>
      </c>
      <c r="G34" s="135">
        <v>0.5238228316441074</v>
      </c>
    </row>
    <row r="35" spans="1:7" ht="12.75">
      <c r="A35" s="60">
        <v>4.49</v>
      </c>
      <c r="B35" s="59">
        <v>45</v>
      </c>
      <c r="C35" s="60">
        <f>($D$6+$D$8*A35+$D$10*A35^2+$D$12*A35^3+$D$14*A35^4+$D$16*A35^5)/(1+$D$7*A35+$D$9*A35^2+$D$11*A35^3+$D$13*A35^4+$D$15*A35^5)</f>
        <v>45.39821481800224</v>
      </c>
      <c r="D35" s="119">
        <f>C35-B35</f>
        <v>0.3982148180022378</v>
      </c>
      <c r="E35" s="122">
        <f>ABS(D35/B35)*100</f>
        <v>0.8849218177827507</v>
      </c>
      <c r="F35" s="122">
        <v>0.8614132851492368</v>
      </c>
      <c r="G35" s="135">
        <v>0.14446549798923533</v>
      </c>
    </row>
    <row r="36" spans="1:7" ht="12.75">
      <c r="A36" s="60">
        <v>5.2</v>
      </c>
      <c r="B36" s="59">
        <v>50</v>
      </c>
      <c r="C36" s="60">
        <f>($D$6+$D$8*A36+$D$10*A36^2+$D$12*A36^3+$D$14*A36^4+$D$16*A36^5)/(1+$D$7*A36+$D$9*A36^2+$D$11*A36^3+$D$13*A36^4+$D$15*A36^5)</f>
        <v>50.4085790659495</v>
      </c>
      <c r="D36" s="119">
        <f>C36-B36</f>
        <v>0.4085790659495032</v>
      </c>
      <c r="E36" s="122">
        <f>ABS(D36/B36)*100</f>
        <v>0.8171581318990064</v>
      </c>
      <c r="F36" s="122">
        <v>0.7953856747817696</v>
      </c>
      <c r="G36" s="135">
        <v>0.3504550025849653</v>
      </c>
    </row>
    <row r="37" spans="1:7" ht="12.75">
      <c r="A37" s="60">
        <v>6.81</v>
      </c>
      <c r="B37" s="59">
        <v>60</v>
      </c>
      <c r="C37" s="60">
        <f>($D$6+$D$8*A37+$D$10*A37^2+$D$12*A37^3+$D$14*A37^4+$D$16*A37^5)/(1+$D$7*A37+$D$9*A37^2+$D$11*A37^3+$D$13*A37^4+$D$15*A37^5)</f>
        <v>60.00607988596386</v>
      </c>
      <c r="D37" s="119">
        <f>C37-B37</f>
        <v>0.006079885963856668</v>
      </c>
      <c r="E37" s="122">
        <f>ABS(D37/B37)*100</f>
        <v>0.010133143273094447</v>
      </c>
      <c r="F37" s="122">
        <v>0.010933317783378508</v>
      </c>
      <c r="G37" s="135">
        <v>0.7491393305151087</v>
      </c>
    </row>
    <row r="38" spans="1:7" ht="12.75">
      <c r="A38" s="60">
        <v>8.81</v>
      </c>
      <c r="B38" s="59">
        <v>70</v>
      </c>
      <c r="C38" s="60">
        <f>($D$6+$D$8*A38+$D$10*A38^2+$D$12*A38^3+$D$14*A38^4+$D$16*A38^5)/(1+$D$7*A38+$D$9*A38^2+$D$11*A38^3+$D$13*A38^4+$D$15*A38^5)</f>
        <v>69.87228144109005</v>
      </c>
      <c r="D38" s="119">
        <f>C38-B38</f>
        <v>-0.12771855890994743</v>
      </c>
      <c r="E38" s="122">
        <f>ABS(D38/B38)*100</f>
        <v>0.18245508415706777</v>
      </c>
      <c r="F38" s="122">
        <v>0.16287846561985883</v>
      </c>
      <c r="G38" s="135">
        <v>0.11486142648282435</v>
      </c>
    </row>
    <row r="39" spans="1:7" ht="12.75">
      <c r="A39" s="60">
        <v>11.1</v>
      </c>
      <c r="B39" s="59">
        <v>80</v>
      </c>
      <c r="C39" s="60">
        <f>($D$6+$D$8*A39+$D$10*A39^2+$D$12*A39^3+$D$14*A39^4+$D$16*A39^5)/(1+$D$7*A39+$D$9*A39^2+$D$11*A39^3+$D$13*A39^4+$D$15*A39^5)</f>
        <v>80.11833320670539</v>
      </c>
      <c r="D39" s="119">
        <f>C39-B39</f>
        <v>0.11833320670538683</v>
      </c>
      <c r="E39" s="122">
        <f>ABS(D39/B39)*100</f>
        <v>0.14791650838173354</v>
      </c>
      <c r="F39" s="122">
        <v>0.16257013877730486</v>
      </c>
      <c r="G39" s="135">
        <v>0.7185703613749972</v>
      </c>
    </row>
    <row r="40" spans="1:7" ht="12.75">
      <c r="A40" s="60">
        <v>13.3</v>
      </c>
      <c r="B40" s="59">
        <v>90</v>
      </c>
      <c r="C40" s="60">
        <f>($D$6+$D$8*A40+$D$10*A40^2+$D$12*A40^3+$D$14*A40^4+$D$16*A40^5)/(1+$D$7*A40+$D$9*A40^2+$D$11*A40^3+$D$13*A40^4+$D$15*A40^5)</f>
        <v>89.83521261612397</v>
      </c>
      <c r="D40" s="119">
        <f>C40-B40</f>
        <v>-0.16478738387603187</v>
      </c>
      <c r="E40" s="122">
        <f>ABS(D40/B40)*100</f>
        <v>0.18309709319559098</v>
      </c>
      <c r="F40" s="122">
        <v>0.18295531111606225</v>
      </c>
      <c r="G40" s="135">
        <v>0.35138195914173465</v>
      </c>
    </row>
    <row r="41" spans="1:7" ht="12.75">
      <c r="A41" s="60">
        <v>15.5</v>
      </c>
      <c r="B41" s="59">
        <v>100</v>
      </c>
      <c r="C41" s="60">
        <f>($D$6+$D$8*A41+$D$10*A41^2+$D$12*A41^3+$D$14*A41^4+$D$16*A41^5)/(1+$D$7*A41+$D$9*A41^2+$D$11*A41^3+$D$13*A41^4+$D$15*A41^5)</f>
        <v>99.7549273965183</v>
      </c>
      <c r="D41" s="119">
        <f>C41-B41</f>
        <v>-0.24507260348170234</v>
      </c>
      <c r="E41" s="122">
        <f>ABS(D41/B41)*100</f>
        <v>0.24507260348170232</v>
      </c>
      <c r="F41" s="122">
        <v>0.2551618728478502</v>
      </c>
      <c r="G41" s="135">
        <v>0.009744899332147838</v>
      </c>
    </row>
    <row r="42" spans="1:7" ht="12.75">
      <c r="A42" s="60">
        <v>17.7</v>
      </c>
      <c r="B42" s="59">
        <v>110</v>
      </c>
      <c r="C42" s="60">
        <f>($D$6+$D$8*A42+$D$10*A42^2+$D$12*A42^3+$D$14*A42^4+$D$16*A42^5)/(1+$D$7*A42+$D$9*A42^2+$D$11*A42^3+$D$13*A42^4+$D$15*A42^5)</f>
        <v>109.93676681269918</v>
      </c>
      <c r="D42" s="119">
        <f>C42-B42</f>
        <v>-0.06323318730082406</v>
      </c>
      <c r="E42" s="122">
        <f>ABS(D42/B42)*100</f>
        <v>0.057484715728021864</v>
      </c>
      <c r="F42" s="122">
        <v>0.06899009995475003</v>
      </c>
      <c r="G42" s="135">
        <v>0.16429379565976052</v>
      </c>
    </row>
    <row r="43" spans="1:7" ht="12.75">
      <c r="A43" s="60">
        <v>19.8</v>
      </c>
      <c r="B43" s="59">
        <v>120</v>
      </c>
      <c r="C43" s="60">
        <f>($D$6+$D$8*A43+$D$10*A43^2+$D$12*A43^3+$D$14*A43^4+$D$16*A43^5)/(1+$D$7*A43+$D$9*A43^2+$D$11*A43^3+$D$13*A43^4+$D$15*A43^5)</f>
        <v>119.86228189737218</v>
      </c>
      <c r="D43" s="119">
        <f>C43-B43</f>
        <v>-0.13771810262781514</v>
      </c>
      <c r="E43" s="122">
        <f>ABS(D43/B43)*100</f>
        <v>0.11476508552317928</v>
      </c>
      <c r="F43" s="122">
        <v>0.1201696068350581</v>
      </c>
      <c r="G43" s="135">
        <v>0.4607219920268809</v>
      </c>
    </row>
    <row r="44" spans="1:7" ht="12.75">
      <c r="A44" s="60">
        <v>22</v>
      </c>
      <c r="B44" s="59">
        <v>130</v>
      </c>
      <c r="C44" s="60">
        <f>($D$6+$D$8*A44+$D$10*A44^2+$D$12*A44^3+$D$14*A44^4+$D$16*A44^5)/(1+$D$7*A44+$D$9*A44^2+$D$11*A44^3+$D$13*A44^4+$D$15*A44^5)</f>
        <v>130.38878472801917</v>
      </c>
      <c r="D44" s="119">
        <f>C44-B44</f>
        <v>0.38878472801917496</v>
      </c>
      <c r="E44" s="122">
        <f>ABS(D44/B44)*100</f>
        <v>0.29906517539936534</v>
      </c>
      <c r="F44" s="122">
        <v>0.30265216867882405</v>
      </c>
      <c r="G44" s="135">
        <v>0.13098530018376883</v>
      </c>
    </row>
    <row r="45" spans="1:7" ht="12.75">
      <c r="A45" s="60">
        <v>24.1</v>
      </c>
      <c r="B45" s="59">
        <v>140</v>
      </c>
      <c r="C45" s="60">
        <f>($D$6+$D$8*A45+$D$10*A45^2+$D$12*A45^3+$D$14*A45^4+$D$16*A45^5)/(1+$D$7*A45+$D$9*A45^2+$D$11*A45^3+$D$13*A45^4+$D$15*A45^5)</f>
        <v>140.44814522182048</v>
      </c>
      <c r="D45" s="119">
        <f>C45-B45</f>
        <v>0.4481452218204822</v>
      </c>
      <c r="E45" s="122">
        <f>ABS(D45/B45)*100</f>
        <v>0.320103729871773</v>
      </c>
      <c r="F45" s="122">
        <v>0.3243801056475044</v>
      </c>
      <c r="G45" s="135">
        <v>0.015297897096664721</v>
      </c>
    </row>
    <row r="46" spans="1:7" ht="12.75">
      <c r="A46" s="60">
        <v>26.1</v>
      </c>
      <c r="B46" s="59">
        <v>150</v>
      </c>
      <c r="C46" s="60">
        <f>($D$6+$D$8*A46+$D$10*A46^2+$D$12*A46^3+$D$14*A46^4+$D$16*A46^5)/(1+$D$7*A46+$D$9*A46^2+$D$11*A46^3+$D$13*A46^4+$D$15*A46^5)</f>
        <v>149.99730179226972</v>
      </c>
      <c r="D46" s="119">
        <f>C46-B46</f>
        <v>-0.002698207730276181</v>
      </c>
      <c r="E46" s="122">
        <f>ABS(D46/B46)*100</f>
        <v>0.0017988051535174538</v>
      </c>
      <c r="F46" s="122">
        <v>0.008970451173183847</v>
      </c>
      <c r="G46" s="135">
        <v>0.025859765886101133</v>
      </c>
    </row>
    <row r="47" spans="1:7" ht="12.75">
      <c r="A47" s="60">
        <v>28.1</v>
      </c>
      <c r="B47" s="59">
        <v>160</v>
      </c>
      <c r="C47" s="60">
        <f>($D$6+$D$8*A47+$D$10*A47^2+$D$12*A47^3+$D$14*A47^4+$D$16*A47^5)/(1+$D$7*A47+$D$9*A47^2+$D$11*A47^3+$D$13*A47^4+$D$15*A47^5)</f>
        <v>159.7477727264087</v>
      </c>
      <c r="D47" s="119">
        <f>C47-B47</f>
        <v>-0.25222727359130204</v>
      </c>
      <c r="E47" s="122">
        <f>ABS(D47/B47)*100</f>
        <v>0.15764204599456377</v>
      </c>
      <c r="F47" s="122">
        <v>0.16456322898172004</v>
      </c>
      <c r="G47" s="135">
        <v>0.060872825095756866</v>
      </c>
    </row>
    <row r="48" spans="1:7" ht="12.75">
      <c r="A48" s="60">
        <v>30.1</v>
      </c>
      <c r="B48" s="59">
        <v>170</v>
      </c>
      <c r="C48" s="60">
        <f>($D$6+$D$8*A48+$D$10*A48^2+$D$12*A48^3+$D$14*A48^4+$D$16*A48^5)/(1+$D$7*A48+$D$9*A48^2+$D$11*A48^3+$D$13*A48^4+$D$15*A48^5)</f>
        <v>170.00201378261983</v>
      </c>
      <c r="D48" s="119">
        <f>C48-B48</f>
        <v>0.002013782619826543</v>
      </c>
      <c r="E48" s="122">
        <f>ABS(D48/B48)*100</f>
        <v>0.0011845780116626723</v>
      </c>
      <c r="F48" s="122">
        <v>0.006145169162604201</v>
      </c>
      <c r="G48" s="135">
        <v>0.2318889303604224</v>
      </c>
    </row>
    <row r="49" spans="1:7" ht="12.75">
      <c r="A49" s="60">
        <v>32</v>
      </c>
      <c r="B49" s="59">
        <v>180</v>
      </c>
      <c r="C49" s="60">
        <f>($D$6+$D$8*A49+$D$10*A49^2+$D$12*A49^3+$D$14*A49^4+$D$16*A49^5)/(1+$D$7*A49+$D$9*A49^2+$D$11*A49^3+$D$13*A49^4+$D$15*A49^5)</f>
        <v>180.06403158101728</v>
      </c>
      <c r="D49" s="119">
        <f>C49-B49</f>
        <v>0.06403158101727513</v>
      </c>
      <c r="E49" s="122">
        <f>ABS(D49/B49)*100</f>
        <v>0.03557310056515285</v>
      </c>
      <c r="F49" s="122">
        <v>0.039470828377577365</v>
      </c>
      <c r="G49" s="135">
        <v>0.16180378085228617</v>
      </c>
    </row>
    <row r="50" spans="1:7" ht="12.75">
      <c r="A50" s="60">
        <v>33.9</v>
      </c>
      <c r="B50" s="59">
        <v>190</v>
      </c>
      <c r="C50" s="60">
        <f>($D$6+$D$8*A50+$D$10*A50^2+$D$12*A50^3+$D$14*A50^4+$D$16*A50^5)/(1+$D$7*A50+$D$9*A50^2+$D$11*A50^3+$D$13*A50^4+$D$15*A50^5)</f>
        <v>190.19457421407768</v>
      </c>
      <c r="D50" s="119">
        <f>C50-B50</f>
        <v>0.19457421407767583</v>
      </c>
      <c r="E50" s="122">
        <f>ABS(D50/B50)*100</f>
        <v>0.1024074810935136</v>
      </c>
      <c r="F50" s="122">
        <v>0.1002085991251384</v>
      </c>
      <c r="G50" s="135">
        <v>0.1416694702794829</v>
      </c>
    </row>
    <row r="51" spans="1:7" ht="12.75">
      <c r="A51" s="60">
        <v>35.7</v>
      </c>
      <c r="B51" s="59">
        <v>200</v>
      </c>
      <c r="C51" s="60">
        <f>($D$6+$D$8*A51+$D$10*A51^2+$D$12*A51^3+$D$14*A51^4+$D$16*A51^5)/(1+$D$7*A51+$D$9*A51^2+$D$11*A51^3+$D$13*A51^4+$D$15*A51^5)</f>
        <v>199.7753996972431</v>
      </c>
      <c r="D51" s="119">
        <f>C51-B51</f>
        <v>-0.22460030275689746</v>
      </c>
      <c r="E51" s="122">
        <f>ABS(D51/B51)*100</f>
        <v>0.11230015137844873</v>
      </c>
      <c r="F51" s="122">
        <v>0.1179313042133856</v>
      </c>
      <c r="G51" s="135">
        <v>0.11448923543639467</v>
      </c>
    </row>
    <row r="52" spans="1:7" ht="12.75">
      <c r="A52" s="60">
        <v>37.6</v>
      </c>
      <c r="B52" s="59">
        <v>210</v>
      </c>
      <c r="C52" s="60">
        <f>($D$6+$D$8*A52+$D$10*A52^2+$D$12*A52^3+$D$14*A52^4+$D$16*A52^5)/(1+$D$7*A52+$D$9*A52^2+$D$11*A52^3+$D$13*A52^4+$D$15*A52^5)</f>
        <v>209.86313206411182</v>
      </c>
      <c r="D52" s="119">
        <f>C52-B52</f>
        <v>-0.13686793588817636</v>
      </c>
      <c r="E52" s="122">
        <f>ABS(D52/B52)*100</f>
        <v>0.06517520756579827</v>
      </c>
      <c r="F52" s="122">
        <v>0.07117523364684075</v>
      </c>
      <c r="G52" s="135">
        <v>0.0814431666880128</v>
      </c>
    </row>
    <row r="53" spans="1:7" ht="12.75">
      <c r="A53" s="60">
        <v>39.5</v>
      </c>
      <c r="B53" s="59">
        <v>220</v>
      </c>
      <c r="C53" s="60">
        <f>($D$6+$D$8*A53+$D$10*A53^2+$D$12*A53^3+$D$14*A53^4+$D$16*A53^5)/(1+$D$7*A53+$D$9*A53^2+$D$11*A53^3+$D$13*A53^4+$D$15*A53^5)</f>
        <v>219.93355428914248</v>
      </c>
      <c r="D53" s="119">
        <f>C53-B53</f>
        <v>-0.06644571085752204</v>
      </c>
      <c r="E53" s="122">
        <f>ABS(D53/B53)*100</f>
        <v>0.030202595844328203</v>
      </c>
      <c r="F53" s="122">
        <v>0.03434774715318863</v>
      </c>
      <c r="G53" s="135">
        <v>0.04732816544875815</v>
      </c>
    </row>
    <row r="54" spans="1:7" ht="12.75">
      <c r="A54" s="60">
        <v>41.4</v>
      </c>
      <c r="B54" s="59">
        <v>230</v>
      </c>
      <c r="C54" s="60">
        <f>($D$6+$D$8*A54+$D$10*A54^2+$D$12*A54^3+$D$14*A54^4+$D$16*A54^5)/(1+$D$7*A54+$D$9*A54^2+$D$11*A54^3+$D$13*A54^4+$D$15*A54^5)</f>
        <v>229.9949127712223</v>
      </c>
      <c r="D54" s="119">
        <f>C54-B54</f>
        <v>-0.005087228777711061</v>
      </c>
      <c r="E54" s="122">
        <f>ABS(D54/B54)*100</f>
        <v>0.0022118385990048096</v>
      </c>
      <c r="F54" s="122">
        <v>0.003378997120129814</v>
      </c>
      <c r="G54" s="135">
        <v>0.019042715825395608</v>
      </c>
    </row>
    <row r="55" spans="1:7" ht="12.75">
      <c r="A55" s="74">
        <v>43.3</v>
      </c>
      <c r="B55" s="59">
        <v>240</v>
      </c>
      <c r="C55" s="60">
        <f>($D$6+$D$8*A55+$D$10*A55^2+$D$12*A55^3+$D$14*A55^4+$D$16*A55^5)/(1+$D$7*A55+$D$9*A55^2+$D$11*A55^3+$D$13*A55^4+$D$15*A55^5)</f>
        <v>240.05226304111892</v>
      </c>
      <c r="D55" s="119">
        <f>C55-B55</f>
        <v>0.05226304111891977</v>
      </c>
      <c r="E55" s="122">
        <f>ABS(D55/B55)*100</f>
        <v>0.021776267132883238</v>
      </c>
      <c r="F55" s="122">
        <v>0.023979753803982835</v>
      </c>
      <c r="G55" s="135">
        <v>0.0001291156098659485</v>
      </c>
    </row>
    <row r="56" spans="1:7" ht="12.75">
      <c r="A56" s="60">
        <v>45.2</v>
      </c>
      <c r="B56" s="59">
        <v>250</v>
      </c>
      <c r="C56" s="60">
        <f>($D$6+$D$8*A56+$D$10*A56^2+$D$12*A56^3+$D$14*A56^4+$D$16*A56^5)/(1+$D$7*A56+$D$9*A56^2+$D$11*A56^3+$D$13*A56^4+$D$15*A56^5)</f>
        <v>250.10816045255257</v>
      </c>
      <c r="D56" s="119">
        <f>C56-B56</f>
        <v>0.10816045255256768</v>
      </c>
      <c r="E56" s="122">
        <f>ABS(D56/B56)*100</f>
        <v>0.043264181021027075</v>
      </c>
      <c r="F56" s="122">
        <v>0.04879454143115254</v>
      </c>
      <c r="G56" s="135">
        <v>0.008668250663868095</v>
      </c>
    </row>
    <row r="57" spans="1:7" ht="13.5" thickBot="1">
      <c r="A57" s="63">
        <v>54.7</v>
      </c>
      <c r="B57" s="13">
        <v>300</v>
      </c>
      <c r="C57" s="63">
        <f>($D$6+$D$8*A57+$D$10*A57^2+$D$12*A57^3+$D$14*A57^4+$D$16*A57^5)/(1+$D$7*A57+$D$9*A57^2+$D$11*A57^3+$D$13*A57^4+$D$15*A57^5)</f>
        <v>300.3761032125259</v>
      </c>
      <c r="D57" s="120">
        <f>C57-B57</f>
        <v>0.37610321252589074</v>
      </c>
      <c r="E57" s="123">
        <f>ABS(D57/B57)*100</f>
        <v>0.12536773750863026</v>
      </c>
      <c r="F57" s="123">
        <v>0.14124492233039138</v>
      </c>
      <c r="G57" s="136">
        <v>0.018056606177348538</v>
      </c>
    </row>
    <row r="59" spans="4:7" ht="12.75">
      <c r="D59" s="1" t="s">
        <v>142</v>
      </c>
      <c r="E59" s="125">
        <f>MAX(E27:E57)</f>
        <v>0.8849218177827507</v>
      </c>
      <c r="F59" s="125">
        <f>MAX(F27:F57)</f>
        <v>1.4450148626558779</v>
      </c>
      <c r="G59" s="125">
        <f>MAX(G27:G57)</f>
        <v>1.9211302571570066</v>
      </c>
    </row>
    <row r="60" spans="4:7" ht="12.75">
      <c r="D60" s="1" t="s">
        <v>143</v>
      </c>
      <c r="E60" s="125">
        <f>MIN(E27:E57)</f>
        <v>0.0011845780116626723</v>
      </c>
      <c r="F60" s="125">
        <f>MIN(F27:F57)</f>
        <v>0.003378997120129814</v>
      </c>
      <c r="G60" s="125">
        <f>MIN(G27:G57)</f>
        <v>0.0001291156098659485</v>
      </c>
    </row>
    <row r="61" spans="4:7" ht="12.75">
      <c r="D61" s="1" t="s">
        <v>144</v>
      </c>
      <c r="E61" s="125">
        <f>AVERAGE(E27:E57)</f>
        <v>0.24138440871293232</v>
      </c>
      <c r="F61" s="125">
        <f>AVERAGE(F27:F57)</f>
        <v>0.28798707287694</v>
      </c>
      <c r="G61" s="125">
        <f>AVERAGE(G27:G57)</f>
        <v>0.38353045175695877</v>
      </c>
    </row>
    <row r="63" ht="12.75">
      <c r="A63" s="87" t="s">
        <v>54</v>
      </c>
    </row>
    <row r="64" ht="12.75">
      <c r="A64" s="88" t="s">
        <v>55</v>
      </c>
    </row>
    <row r="65" ht="13.5" thickBot="1">
      <c r="A65" s="88" t="s">
        <v>56</v>
      </c>
    </row>
    <row r="66" spans="1:5" ht="19.5" customHeight="1" thickBot="1">
      <c r="A66" s="113" t="s">
        <v>58</v>
      </c>
      <c r="B66" s="114"/>
      <c r="C66" s="114"/>
      <c r="D66" s="114"/>
      <c r="E66" s="115"/>
    </row>
    <row r="67" spans="1:5" ht="19.5" customHeight="1" thickBot="1">
      <c r="A67" s="83" t="s">
        <v>57</v>
      </c>
      <c r="B67" s="52">
        <v>720</v>
      </c>
      <c r="C67" s="52">
        <v>740</v>
      </c>
      <c r="D67" s="52">
        <v>760</v>
      </c>
      <c r="E67" s="53">
        <v>780</v>
      </c>
    </row>
    <row r="68" spans="1:8" ht="12.75">
      <c r="A68" s="59">
        <v>0</v>
      </c>
      <c r="B68" s="3">
        <v>1.04</v>
      </c>
      <c r="C68" s="3">
        <v>1.06</v>
      </c>
      <c r="D68" s="3">
        <v>1.09</v>
      </c>
      <c r="E68" s="54">
        <v>1.12</v>
      </c>
      <c r="G68" s="78" t="s">
        <v>3</v>
      </c>
      <c r="H68" s="78" t="s">
        <v>0</v>
      </c>
    </row>
    <row r="69" spans="1:8" ht="12.75">
      <c r="A69" s="59">
        <v>10</v>
      </c>
      <c r="B69" s="3">
        <v>1</v>
      </c>
      <c r="C69" s="3">
        <v>1.02</v>
      </c>
      <c r="D69" s="3">
        <v>1.05</v>
      </c>
      <c r="E69" s="54">
        <v>1.08</v>
      </c>
      <c r="G69" s="79">
        <v>20</v>
      </c>
      <c r="H69" s="79">
        <v>1.75</v>
      </c>
    </row>
    <row r="70" spans="1:9" ht="12.75">
      <c r="A70" s="59">
        <v>20</v>
      </c>
      <c r="B70" s="3">
        <v>0.96</v>
      </c>
      <c r="C70" s="3">
        <v>0.99</v>
      </c>
      <c r="D70" s="3">
        <v>1.015</v>
      </c>
      <c r="E70" s="54">
        <v>1.04</v>
      </c>
      <c r="G70" s="80">
        <f>G69+(H70-H69)*(G71-G69)/(H71-H69)</f>
        <v>22.77777777777778</v>
      </c>
      <c r="H70" s="79">
        <v>2</v>
      </c>
      <c r="I70" t="s">
        <v>66</v>
      </c>
    </row>
    <row r="71" spans="1:8" ht="13.5" thickBot="1">
      <c r="A71" s="13">
        <v>30</v>
      </c>
      <c r="B71" s="14">
        <v>0.93</v>
      </c>
      <c r="C71" s="14">
        <v>0.96</v>
      </c>
      <c r="D71" s="14">
        <v>0.98</v>
      </c>
      <c r="E71" s="15">
        <v>1.01</v>
      </c>
      <c r="G71" s="79">
        <v>25</v>
      </c>
      <c r="H71" s="79">
        <v>2.2</v>
      </c>
    </row>
    <row r="94" spans="1:5" ht="12.75">
      <c r="A94" s="1" t="s">
        <v>69</v>
      </c>
      <c r="E94" t="s">
        <v>70</v>
      </c>
    </row>
    <row r="95" spans="1:6" ht="12.75">
      <c r="A95" s="1" t="s">
        <v>3</v>
      </c>
      <c r="B95" s="1" t="s">
        <v>0</v>
      </c>
      <c r="E95" s="1" t="s">
        <v>3</v>
      </c>
      <c r="F95" s="1" t="s">
        <v>0</v>
      </c>
    </row>
    <row r="96" spans="1:7" ht="12.75">
      <c r="A96" s="73">
        <v>20</v>
      </c>
      <c r="B96" s="72">
        <v>1.75</v>
      </c>
      <c r="C96" t="s">
        <v>67</v>
      </c>
      <c r="E96" s="73">
        <v>30</v>
      </c>
      <c r="F96" s="72">
        <v>0.94</v>
      </c>
      <c r="G96" t="s">
        <v>67</v>
      </c>
    </row>
    <row r="97" spans="1:7" ht="12.75">
      <c r="A97" s="71">
        <f>A96+(B97-B96)*(A98-A96)/(B98-B96)</f>
        <v>22.659574468085108</v>
      </c>
      <c r="B97" s="72">
        <v>2</v>
      </c>
      <c r="C97" t="s">
        <v>66</v>
      </c>
      <c r="E97" s="71">
        <f>E96+(F97-F96)*(E98-E96)/(F98-F96)</f>
        <v>31.666666666666668</v>
      </c>
      <c r="F97" s="72">
        <v>1</v>
      </c>
      <c r="G97" t="s">
        <v>66</v>
      </c>
    </row>
    <row r="98" spans="1:7" ht="12.75">
      <c r="A98" s="73">
        <v>30</v>
      </c>
      <c r="B98" s="72">
        <v>2.69</v>
      </c>
      <c r="C98" t="s">
        <v>68</v>
      </c>
      <c r="E98" s="73">
        <v>40</v>
      </c>
      <c r="F98" s="72">
        <v>1.3</v>
      </c>
      <c r="G98" t="s">
        <v>68</v>
      </c>
    </row>
  </sheetData>
  <mergeCells count="1">
    <mergeCell ref="A66:E66"/>
  </mergeCells>
  <printOptions/>
  <pageMargins left="1.06" right="0.27" top="0.64" bottom="0.62" header="0.4921259845" footer="0.492125984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Spark gap correction factors</dc:title>
  <dc:subject/>
  <dc:creator/>
  <cp:keywords/>
  <dc:description/>
  <cp:lastModifiedBy>Sk</cp:lastModifiedBy>
  <cp:lastPrinted>2001-10-24T06:10:24Z</cp:lastPrinted>
  <dcterms:created xsi:type="dcterms:W3CDTF">1999-03-23T09:13:46Z</dcterms:created>
  <cp:category/>
  <cp:version/>
  <cp:contentType/>
  <cp:contentStatus/>
</cp:coreProperties>
</file>